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дох. 2015 рік" sheetId="1" r:id="rId1"/>
    <sheet name="вид 2015 рік" sheetId="2" r:id="rId2"/>
  </sheets>
  <definedNames>
    <definedName name="DATABASE" localSheetId="1">'вид 2015 рік'!$A$8:$A$54</definedName>
    <definedName name="DATABASE" localSheetId="0">'дох. 2015 рік'!$A$9:$A$29</definedName>
    <definedName name="_xlnm.Print_Titles" localSheetId="1">'вид 2015 рік'!$5:$7</definedName>
    <definedName name="_xlnm.Print_Titles" localSheetId="0">'дох. 2015 рік'!$5:$7</definedName>
    <definedName name="_xlnm.Print_Area" localSheetId="1">'вид 2015 рік'!$A$1:$H$100</definedName>
    <definedName name="_xlnm.Print_Area" localSheetId="0">'дох. 2015 рік'!$A$1:$E$59</definedName>
  </definedNames>
  <calcPr fullCalcOnLoad="1"/>
</workbook>
</file>

<file path=xl/comments2.xml><?xml version="1.0" encoding="utf-8"?>
<comments xmlns="http://schemas.openxmlformats.org/spreadsheetml/2006/main">
  <authors>
    <author>VGorun</author>
  </authors>
  <commentList>
    <comment ref="C96" authorId="0">
      <text>
        <r>
          <rPr>
            <b/>
            <sz val="8"/>
            <rFont val="Tahoma"/>
            <family val="2"/>
          </rPr>
          <t>V</t>
        </r>
        <r>
          <rPr>
            <b/>
            <sz val="20"/>
            <rFont val="Tahoma"/>
            <family val="2"/>
          </rPr>
          <t>Gorun:</t>
        </r>
        <r>
          <rPr>
            <sz val="20"/>
            <rFont val="Tahoma"/>
            <family val="2"/>
          </rPr>
          <t xml:space="preserve">
156 242,077</t>
        </r>
      </text>
    </comment>
    <comment ref="B96" authorId="0">
      <text>
        <r>
          <rPr>
            <b/>
            <sz val="8"/>
            <rFont val="Tahoma"/>
            <family val="2"/>
          </rPr>
          <t>VGorun: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14"/>
            <rFont val="Tahoma"/>
            <family val="2"/>
          </rPr>
          <t>3 869 059,2</t>
        </r>
      </text>
    </comment>
    <comment ref="D96" authorId="0">
      <text>
        <r>
          <rPr>
            <b/>
            <sz val="14"/>
            <rFont val="Tahoma"/>
            <family val="2"/>
          </rPr>
          <t>2 827 649,8</t>
        </r>
      </text>
    </comment>
  </commentList>
</comments>
</file>

<file path=xl/sharedStrings.xml><?xml version="1.0" encoding="utf-8"?>
<sst xmlns="http://schemas.openxmlformats.org/spreadsheetml/2006/main" count="166" uniqueCount="150">
  <si>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</si>
  <si>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</si>
  <si>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</si>
  <si>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</si>
  <si>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</si>
  <si>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</si>
  <si>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</si>
  <si>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</si>
  <si>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</si>
  <si>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</si>
  <si>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</si>
  <si>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Плата за утримання дітей у школах-інтернатах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</si>
  <si>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</si>
  <si>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</si>
  <si>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</si>
  <si>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</si>
  <si>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</si>
  <si>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</si>
  <si>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</si>
  <si>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</si>
  <si>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 xml:space="preserve">Інші надходження </t>
  </si>
  <si>
    <t>Видатки не віднесені до основних груп , в т.ч: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</si>
  <si>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</si>
  <si>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</si>
  <si>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</si>
  <si>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</si>
  <si>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</si>
  <si>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</si>
  <si>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</si>
  <si>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</si>
  <si>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</si>
  <si>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</si>
  <si>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>Запобігання та ліквідація надзвичайних ситуацій та наслідків стихійного лиха, в.ч: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</si>
  <si>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</si>
  <si>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>Інші субвенції, в т.ч:</t>
  </si>
  <si>
    <t xml:space="preserve">    повернення невикористаних коштів за минулі роки</t>
  </si>
  <si>
    <t xml:space="preserve">Аналіз виконання видатків загального фонду  </t>
  </si>
  <si>
    <t xml:space="preserve">Аналіз виконання доходів загального фонду 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</si>
  <si>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</si>
  <si>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</si>
  <si>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 xml:space="preserve">    інші готівкові платежі</t>
  </si>
  <si>
    <t>Інші субвенції з районних бюджетів обласному бюджету</t>
  </si>
  <si>
    <t xml:space="preserve">    від реєстрації іноземних інвестицій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</si>
  <si>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</si>
  <si>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</si>
  <si>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>програма розвитку освіти в області на 2006-2010 роки</t>
  </si>
  <si>
    <t>на завершення капітального ремонту терапевтичного відділення Демидів. лікарні</t>
  </si>
  <si>
    <t>Субвенція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</si>
  <si>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потреби) та компенсацію за пільговий проїзд окремих категорій громадян</t>
  </si>
  <si>
    <t>Субвенція на фінансування Програм - переможців Всеукраїнського конкурсу проектів та програм розвитку місцевого самоврядування  </t>
  </si>
  <si>
    <t>Податок на доходи фізичних осіб</t>
  </si>
  <si>
    <t>Збір за спеціальне використання води для потреб гідроенергетики  </t>
  </si>
  <si>
    <t>Надходження збору за спеціальне використання води від підприємств житлово-комунального господарства </t>
  </si>
  <si>
    <t>Плата за спеціальне використання рибних та інших водних ресурсів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</si>
  <si>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</si>
  <si>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Надання бюджетних позичок суб'єктам підприємницької діяльності</t>
  </si>
  <si>
    <t>Програма розвитку туризму в Рівненській області на 2011-2015 роки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</si>
  <si>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</si>
  <si>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>Додаткова дотація на поліпшення умов оплати праці медичних працівників, які надають медичну допомогу хворим  на заразну та  активну форми туберкульозу</t>
  </si>
  <si>
    <t>Додаткова дотація на забезпечення пальним станцій (відділень) екстреної, швидкої та невідкладної медичної допомоги</t>
  </si>
  <si>
    <t>Нерозподілені видатки</t>
  </si>
  <si>
    <t>Плата за надання адміністративних послуг</t>
  </si>
  <si>
    <t>Субвенція на придбання медичного автотранспорту та обладнання для закладів охорони здоров'я</t>
  </si>
  <si>
    <t>Субвенція на придбання медикаментів для забезпечення швидкої медичної допомоги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</si>
  <si>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</si>
  <si>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Резервний фонд</t>
  </si>
  <si>
    <t>Субвенція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</si>
  <si>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</si>
  <si>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</si>
  <si>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</si>
  <si>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</si>
  <si>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</si>
  <si>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ДБ на оплату праці працівників бюджетних установ</t>
  </si>
  <si>
    <t>Субвенція на фінансування Програм - переможців Всеукраїнського конкурсу проектів та програм розвитку місцевого самоврядування </t>
  </si>
  <si>
    <t>Інші послуги, пов'язані з економічною діяльністю, в т.ч:</t>
  </si>
  <si>
    <t>Обласна програма розвитку міжнародного співробітництва та міжрегіональної співпраці на 2013-2015 рр.</t>
  </si>
  <si>
    <t>Програма організації рятування людей на водних об'єктах Рівненської області на 2013-2017 роки</t>
  </si>
  <si>
    <t>Інші видатки, з них:</t>
  </si>
  <si>
    <t>Програма розвитку місцевого самоврядування у Рівненській області на 2013-2017 роки</t>
  </si>
  <si>
    <t>на реалізацію проектів-переможців щорічного обласного конкурсу проектів розвитку територіальних громад області</t>
  </si>
  <si>
    <t>Субвенція на проведення видатків місцевих бюджетів, що враховуються при визначенні обсягу міжбюджетних трансфертів </t>
  </si>
  <si>
    <t>Авансові внески з податку на прибуток підприємств та фінансових установ комунальної власності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</si>
  <si>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</si>
  <si>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на щорічний конкурс "населений пункт найкращого благоустрою і підтримки громадського порядку" в області</t>
  </si>
  <si>
    <t>на заміну вікон Бугринському агротехнічному ліцею</t>
  </si>
  <si>
    <t>на поточний ремонт території братської моголи с.Малин Млинівського р-ну</t>
  </si>
  <si>
    <t>на благоустрій м.Березне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</si>
  <si>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</si>
  <si>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перiодичнi видання (газети та журнали)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</si>
  <si>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</si>
  <si>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Програма розвитку інвестиційної діяльності Рівненської області на 2013-2015 роки</t>
  </si>
  <si>
    <t>Доходи від  власності та підприємницької діяльності</t>
  </si>
  <si>
    <t xml:space="preserve">Податок на прибуток підприємств </t>
  </si>
  <si>
    <t>Додаткова дотація з ДБ на вирівнювання фінансової забезпеченості місцевих бюджетів</t>
  </si>
  <si>
    <t>утримання науково-редакційної групи книги "Реабілітовані історією.Рівненська область"</t>
  </si>
  <si>
    <t>обласному бюджету Волинської області на лікування психічно хворих</t>
  </si>
  <si>
    <t>Обласна комплексна програма профілактики злочинності та правопорушень на 2011-2015 роки</t>
  </si>
  <si>
    <t>Обласна програма протидії тероризму на 2014-2015 роки</t>
  </si>
  <si>
    <t>на програму економічного та соціального розвитку Рівненської області на 2014 рік (щорічний конкурс "Населений пункт найкращого благоустрою і підтримки громадського порядку" в області)</t>
  </si>
  <si>
    <t>на заходи з енергозбереження щодо заміщення або зменшення споживання природного газу</t>
  </si>
  <si>
    <t>на програму економічного та соціального розвитку Рівненської області на 2014 рік (проведення щорічного обласного конкурсу пректів розвитку територіальних громад області)</t>
  </si>
  <si>
    <t>Обласна програма енергоефективності на 2011-2015 роки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</si>
  <si>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</si>
  <si>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</si>
  <si>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користування надрами для видобування корисних копалин загальнодержавного значення</t>
  </si>
  <si>
    <t>Екологічний податок </t>
  </si>
  <si>
    <t>Базова дотація</t>
  </si>
  <si>
    <t>Субвенція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</si>
  <si>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на підготовку робітничих кадрів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</si>
  <si>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</si>
  <si>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</si>
  <si>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організація та регулювання діяльності ветеринарних лікарень та ветеринарних лабораторій</t>
  </si>
  <si>
    <t>Цільові фонди</t>
  </si>
  <si>
    <t>на пільгове медичне обслуговування громадян, які постраждали внаслідок Чорнобильської катастрофи</t>
  </si>
  <si>
    <t>Програма економічного та соціального розвитку Рівненської області на 2015 рік (проведення щорічного обласного конкурсу пректів розвитку територіальних громад області)</t>
  </si>
  <si>
    <t>Обласна програма сприяння розвитку громадянського суспільства "Західна брама: співпраця влади та громадскосьті" на 2013-2015 роки</t>
  </si>
  <si>
    <t>Обласна програма "Місцевий розвиток, орієнтований на громаду" на 2014-2019 роки</t>
  </si>
  <si>
    <t>телебачення і радіомовлення</t>
  </si>
  <si>
    <t>Субвенція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</si>
  <si>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Затверджено на 2015 рік з урахуванням змін</t>
  </si>
  <si>
    <t>Надходження коштів від Державного фонду дорогоцінних металів і дорогоцінного каміння  </t>
  </si>
  <si>
    <t>Субвенція на фінансування заходів соціально-економічної компенсації ризику населення, яке проживає на території зони спостереження  </t>
  </si>
  <si>
    <t>Програма забезпечення проведення заходів із часткової мобілізації та призову на військову службу під час мобілізації на території Рівненської області у 2015 році</t>
  </si>
  <si>
    <t xml:space="preserve">на програму економічеого та соц. розвитку Рівненської обл. на 2015 рік (для фінансування заходів з реалізації проектів-переможців щорічного обласного конкурсу проектів розвитку територіальних громад області)  </t>
  </si>
  <si>
    <t>Субвенція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в АТО</t>
  </si>
  <si>
    <t>Видатки на запобігання та ліквідацію надзвичайних ситуацій та наслідків стихійного лиха</t>
  </si>
  <si>
    <t>Субвенція з на будівництво (придбання) житла для сімей загиблих військовослужбовців, які брали безпосередню участь в антитер. операції, а також для інвалідів I - II групи з числа військовосл., які брали участь у зазначеній операції, та потребують поліп. житлових умов</t>
  </si>
  <si>
    <t>Стабілізаційна дотація</t>
  </si>
  <si>
    <t>Субвенція на здійснення заходів щодо соціально-економічного розвитку окремих територій</t>
  </si>
  <si>
    <t>Субвенція на проведення виборів депутатів місцевих рад та сільських, селищних, міських голів</t>
  </si>
  <si>
    <t>Надання пільгового довгострокового кредиту громадянам на будівництво (реконструкцію) та придбання житла</t>
  </si>
  <si>
    <t>Фінансування енергозберігаючих заходів</t>
  </si>
  <si>
    <t>Проведення виборів депутатів місцевих рад та сільських, селищних, міських голів</t>
  </si>
  <si>
    <t>Освітня субвенція</t>
  </si>
  <si>
    <t>Медична субвенція</t>
  </si>
  <si>
    <t>Субвенція на фінансування заходів соціально-економічної компенсації ризику населення, яке проживає на території зони спостереження</t>
  </si>
  <si>
    <t>Орендна плата за водні об'єкти (їх частини), що надаються в користування на умовах оренди</t>
  </si>
  <si>
    <t xml:space="preserve"> за 2015 рік</t>
  </si>
  <si>
    <t xml:space="preserve">Затверджено на 2015 рік з урахуванням змін </t>
  </si>
  <si>
    <t>Виконано за 2015 рік</t>
  </si>
  <si>
    <t>Відсоток виконання до плану на рік</t>
  </si>
  <si>
    <t>Відхилення /+,-/ до плану на рік</t>
  </si>
  <si>
    <t>Субвенція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зв’язку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</si>
  <si>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Профінансовано за 2015 рік</t>
  </si>
  <si>
    <t>Виконано за 2015 рік (касові видатки)</t>
  </si>
  <si>
    <t>профінан-сованого до плану на рік</t>
  </si>
  <si>
    <t>Житлово-комунальне господарство</t>
  </si>
  <si>
    <t>Субвенція на погашення заборг. з різниці в тарифах на теплову енергію, опал. та постач. гарячої води, послуги з централізов. водопост., водовідв., що виробл., транспорт. та постач. насел. та/або іншим підпр. централіз. питного водопост. та водовідв., які надають насел. послуги з централіз. водопост. та водовідв., яка виникла у зв’язку з невідпов. факт. вартості тепл. енергії та послуг з централ. водопост., водовідв., опалення та постач. гарячої води тарифам, що затверджув. та/або погоджув. органами держ. влади чи місцев. самовряд.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</si>
  <si>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</si>
  <si>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(згідно даних річного звіту)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</si>
</sst>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"/>
    <numFmt numFmtId="194" formatCode="#,##0.000"/>
    <numFmt numFmtId="195" formatCode="#,##0.0000"/>
    <numFmt numFmtId="196" formatCode="#,##0.00000"/>
    <numFmt numFmtId="197" formatCode="_-* #,##0.000\ _г_р_н_._-;\-* #,##0.000\ _г_р_н_._-;_-* &quot;-&quot;??\ _г_р_н_._-;_-@_-"/>
    <numFmt numFmtId="198" formatCode="_-* #,##0.0000\ _г_р_н_._-;\-* #,##0.0000\ _г_р_н_._-;_-* &quot;-&quot;??\ _г_р_н_._-;_-@_-"/>
    <numFmt numFmtId="199" formatCode="#,##0.000000"/>
    <numFmt numFmtId="200" formatCode="#,##0.0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9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sz val="15"/>
      <name val="Arial Cyr"/>
      <family val="2"/>
    </font>
    <font>
      <b/>
      <sz val="16"/>
      <name val="Arial Cyr"/>
      <family val="0"/>
    </font>
    <font>
      <b/>
      <sz val="19"/>
      <name val="Arial Cyr"/>
      <family val="2"/>
    </font>
    <font>
      <i/>
      <sz val="18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2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 Cyr"/>
      <family val="0"/>
    </font>
    <font>
      <b/>
      <sz val="14"/>
      <color indexed="53"/>
      <name val="Arial Cyr"/>
      <family val="0"/>
    </font>
    <font>
      <b/>
      <i/>
      <sz val="18"/>
      <name val="Arial Cyr"/>
      <family val="0"/>
    </font>
    <font>
      <sz val="14"/>
      <color indexed="10"/>
      <name val="Arial Cyr"/>
      <family val="0"/>
    </font>
    <font>
      <sz val="20"/>
      <name val="Tahoma"/>
      <family val="2"/>
    </font>
    <font>
      <b/>
      <sz val="20"/>
      <name val="Tahoma"/>
      <family val="2"/>
    </font>
    <font>
      <b/>
      <i/>
      <sz val="14"/>
      <color indexed="50"/>
      <name val="Arial Cyr"/>
      <family val="0"/>
    </font>
    <font>
      <b/>
      <i/>
      <sz val="22"/>
      <color indexed="10"/>
      <name val="Arial Cyr"/>
      <family val="0"/>
    </font>
    <font>
      <b/>
      <i/>
      <sz val="18"/>
      <color indexed="50"/>
      <name val="Arial Cyr"/>
      <family val="0"/>
    </font>
    <font>
      <b/>
      <i/>
      <sz val="20"/>
      <color indexed="10"/>
      <name val="Arial Cyr"/>
      <family val="0"/>
    </font>
    <font>
      <b/>
      <i/>
      <sz val="14"/>
      <name val="Tahoma"/>
      <family val="2"/>
    </font>
    <font>
      <b/>
      <i/>
      <sz val="10"/>
      <color indexed="10"/>
      <name val="Arial Cyr"/>
      <family val="0"/>
    </font>
    <font>
      <b/>
      <sz val="14"/>
      <name val="Tahoma"/>
      <family val="2"/>
    </font>
    <font>
      <sz val="16"/>
      <color indexed="12"/>
      <name val="Arial Cyr"/>
      <family val="2"/>
    </font>
    <font>
      <sz val="10"/>
      <color indexed="48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sz val="26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 Cyr"/>
      <family val="2"/>
    </font>
    <font>
      <sz val="22"/>
      <color indexed="10"/>
      <name val="Arial Cyr"/>
      <family val="0"/>
    </font>
    <font>
      <sz val="18"/>
      <color indexed="10"/>
      <name val="Arial Cyr"/>
      <family val="0"/>
    </font>
    <font>
      <sz val="20"/>
      <color indexed="10"/>
      <name val="Arial Cyr"/>
      <family val="0"/>
    </font>
    <font>
      <b/>
      <sz val="16"/>
      <color indexed="53"/>
      <name val="Arial Cyr"/>
      <family val="0"/>
    </font>
    <font>
      <b/>
      <i/>
      <sz val="14"/>
      <color indexed="36"/>
      <name val="Arial Cyr"/>
      <family val="0"/>
    </font>
    <font>
      <b/>
      <i/>
      <sz val="12"/>
      <color indexed="62"/>
      <name val="Arial Cyr"/>
      <family val="0"/>
    </font>
    <font>
      <b/>
      <i/>
      <sz val="26"/>
      <name val="Times New Roman"/>
      <family val="1"/>
    </font>
    <font>
      <i/>
      <sz val="18"/>
      <name val="Times New Roman"/>
      <family val="1"/>
    </font>
    <font>
      <b/>
      <sz val="21"/>
      <name val="Times New Roman"/>
      <family val="1"/>
    </font>
    <font>
      <sz val="21"/>
      <color indexed="10"/>
      <name val="Times New Roman"/>
      <family val="1"/>
    </font>
    <font>
      <sz val="21"/>
      <name val="Times New Roman"/>
      <family val="1"/>
    </font>
    <font>
      <b/>
      <sz val="21"/>
      <color indexed="10"/>
      <name val="Times New Roman"/>
      <family val="1"/>
    </font>
    <font>
      <i/>
      <sz val="21"/>
      <name val="Times New Roman"/>
      <family val="1"/>
    </font>
    <font>
      <b/>
      <sz val="28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sz val="28"/>
      <color indexed="9"/>
      <name val="Times New Roman"/>
      <family val="1"/>
    </font>
    <font>
      <b/>
      <i/>
      <sz val="28"/>
      <name val="Times New Roman"/>
      <family val="1"/>
    </font>
    <font>
      <sz val="28"/>
      <color indexed="10"/>
      <name val="Times New Roman"/>
      <family val="1"/>
    </font>
    <font>
      <b/>
      <sz val="28"/>
      <color indexed="9"/>
      <name val="Times New Roman"/>
      <family val="1"/>
    </font>
    <font>
      <b/>
      <sz val="27"/>
      <name val="Times New Roman"/>
      <family val="1"/>
    </font>
    <font>
      <sz val="27"/>
      <name val="Times New Roman"/>
      <family val="1"/>
    </font>
    <font>
      <sz val="27"/>
      <color indexed="10"/>
      <name val="Times New Roman"/>
      <family val="1"/>
    </font>
    <font>
      <b/>
      <sz val="26"/>
      <name val="Times New Roman"/>
      <family val="1"/>
    </font>
    <font>
      <b/>
      <i/>
      <sz val="21"/>
      <name val="Times New Roman"/>
      <family val="1"/>
    </font>
    <font>
      <b/>
      <sz val="26.5"/>
      <name val="Times New Roman"/>
      <family val="1"/>
    </font>
    <font>
      <sz val="26.5"/>
      <name val="Times New Roman"/>
      <family val="1"/>
    </font>
    <font>
      <sz val="26.5"/>
      <color indexed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5"/>
      <color indexed="9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49" fillId="20" borderId="2" applyNumberFormat="0" applyAlignment="0" applyProtection="0"/>
    <xf numFmtId="0" fontId="4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95">
    <xf numFmtId="0" fontId="0" fillId="0" borderId="0" xfId="0" applyAlignment="1">
      <alignment/>
    </xf>
    <xf numFmtId="1" fontId="0" fillId="0" borderId="0" xfId="0" applyNumberFormat="1" applyAlignment="1">
      <alignment/>
    </xf>
    <xf numFmtId="193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11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93" fontId="20" fillId="0" borderId="0" xfId="0" applyNumberFormat="1" applyFont="1" applyAlignment="1">
      <alignment/>
    </xf>
    <xf numFmtId="194" fontId="0" fillId="0" borderId="0" xfId="0" applyNumberFormat="1" applyAlignment="1">
      <alignment/>
    </xf>
    <xf numFmtId="193" fontId="24" fillId="0" borderId="0" xfId="0" applyNumberFormat="1" applyFont="1" applyAlignment="1">
      <alignment/>
    </xf>
    <xf numFmtId="193" fontId="25" fillId="0" borderId="0" xfId="0" applyNumberFormat="1" applyFont="1" applyAlignment="1">
      <alignment/>
    </xf>
    <xf numFmtId="194" fontId="26" fillId="0" borderId="0" xfId="0" applyNumberFormat="1" applyFont="1" applyAlignment="1">
      <alignment/>
    </xf>
    <xf numFmtId="194" fontId="23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13" fillId="0" borderId="0" xfId="0" applyNumberFormat="1" applyFont="1" applyAlignment="1">
      <alignment/>
    </xf>
    <xf numFmtId="193" fontId="28" fillId="0" borderId="0" xfId="0" applyNumberFormat="1" applyFont="1" applyAlignment="1">
      <alignment/>
    </xf>
    <xf numFmtId="0" fontId="0" fillId="0" borderId="0" xfId="0" applyBorder="1" applyAlignment="1">
      <alignment/>
    </xf>
    <xf numFmtId="193" fontId="30" fillId="0" borderId="0" xfId="0" applyNumberFormat="1" applyFont="1" applyAlignment="1">
      <alignment/>
    </xf>
    <xf numFmtId="193" fontId="31" fillId="0" borderId="0" xfId="0" applyNumberFormat="1" applyFont="1" applyBorder="1" applyAlignment="1">
      <alignment/>
    </xf>
    <xf numFmtId="193" fontId="3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93" fontId="53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194" fontId="5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55" fillId="0" borderId="0" xfId="0" applyFont="1" applyAlignment="1">
      <alignment/>
    </xf>
    <xf numFmtId="196" fontId="0" fillId="0" borderId="0" xfId="0" applyNumberFormat="1" applyAlignment="1">
      <alignment/>
    </xf>
    <xf numFmtId="0" fontId="0" fillId="0" borderId="0" xfId="0" applyFont="1" applyAlignment="1">
      <alignment/>
    </xf>
    <xf numFmtId="193" fontId="13" fillId="0" borderId="0" xfId="0" applyNumberFormat="1" applyFont="1" applyAlignment="1">
      <alignment/>
    </xf>
    <xf numFmtId="193" fontId="33" fillId="0" borderId="0" xfId="0" applyNumberFormat="1" applyFont="1" applyAlignment="1">
      <alignment/>
    </xf>
    <xf numFmtId="193" fontId="34" fillId="0" borderId="0" xfId="0" applyNumberFormat="1" applyFont="1" applyAlignment="1">
      <alignment/>
    </xf>
    <xf numFmtId="188" fontId="56" fillId="0" borderId="0" xfId="0" applyNumberFormat="1" applyFont="1" applyAlignment="1">
      <alignment/>
    </xf>
    <xf numFmtId="194" fontId="33" fillId="0" borderId="0" xfId="0" applyNumberFormat="1" applyFont="1" applyAlignment="1">
      <alignment/>
    </xf>
    <xf numFmtId="19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200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199" fontId="13" fillId="0" borderId="0" xfId="0" applyNumberFormat="1" applyFont="1" applyAlignment="1">
      <alignment/>
    </xf>
    <xf numFmtId="0" fontId="0" fillId="0" borderId="0" xfId="0" applyAlignment="1">
      <alignment wrapText="1"/>
    </xf>
    <xf numFmtId="189" fontId="33" fillId="0" borderId="0" xfId="0" applyNumberFormat="1" applyFont="1" applyAlignment="1">
      <alignment/>
    </xf>
    <xf numFmtId="193" fontId="32" fillId="0" borderId="0" xfId="0" applyNumberFormat="1" applyFont="1" applyAlignment="1">
      <alignment/>
    </xf>
    <xf numFmtId="193" fontId="54" fillId="0" borderId="0" xfId="0" applyNumberFormat="1" applyFont="1" applyAlignment="1">
      <alignment/>
    </xf>
    <xf numFmtId="188" fontId="58" fillId="0" borderId="0" xfId="0" applyNumberFormat="1" applyFont="1" applyAlignment="1">
      <alignment/>
    </xf>
    <xf numFmtId="196" fontId="14" fillId="0" borderId="0" xfId="0" applyNumberFormat="1" applyFont="1" applyAlignment="1">
      <alignment/>
    </xf>
    <xf numFmtId="188" fontId="34" fillId="0" borderId="0" xfId="0" applyNumberFormat="1" applyFont="1" applyAlignment="1">
      <alignment/>
    </xf>
    <xf numFmtId="196" fontId="32" fillId="0" borderId="0" xfId="0" applyNumberFormat="1" applyFont="1" applyAlignment="1">
      <alignment/>
    </xf>
    <xf numFmtId="193" fontId="59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1" fontId="35" fillId="0" borderId="0" xfId="0" applyNumberFormat="1" applyFont="1" applyAlignment="1">
      <alignment/>
    </xf>
    <xf numFmtId="0" fontId="61" fillId="24" borderId="10" xfId="0" applyFont="1" applyFill="1" applyBorder="1" applyAlignment="1">
      <alignment horizontal="center" vertical="center"/>
    </xf>
    <xf numFmtId="1" fontId="62" fillId="0" borderId="11" xfId="0" applyNumberFormat="1" applyFont="1" applyBorder="1" applyAlignment="1">
      <alignment horizontal="left" wrapText="1"/>
    </xf>
    <xf numFmtId="1" fontId="62" fillId="0" borderId="12" xfId="0" applyNumberFormat="1" applyFont="1" applyBorder="1" applyAlignment="1">
      <alignment wrapText="1"/>
    </xf>
    <xf numFmtId="1" fontId="63" fillId="0" borderId="11" xfId="0" applyNumberFormat="1" applyFont="1" applyBorder="1" applyAlignment="1">
      <alignment vertical="top" wrapText="1"/>
    </xf>
    <xf numFmtId="1" fontId="64" fillId="0" borderId="12" xfId="0" applyNumberFormat="1" applyFont="1" applyBorder="1" applyAlignment="1">
      <alignment wrapText="1"/>
    </xf>
    <xf numFmtId="1" fontId="64" fillId="0" borderId="12" xfId="0" applyNumberFormat="1" applyFont="1" applyBorder="1" applyAlignment="1">
      <alignment vertical="top" wrapText="1"/>
    </xf>
    <xf numFmtId="1" fontId="65" fillId="0" borderId="12" xfId="0" applyNumberFormat="1" applyFont="1" applyBorder="1" applyAlignment="1">
      <alignment wrapText="1"/>
    </xf>
    <xf numFmtId="1" fontId="63" fillId="0" borderId="12" xfId="0" applyNumberFormat="1" applyFont="1" applyBorder="1" applyAlignment="1">
      <alignment vertical="top" wrapText="1"/>
    </xf>
    <xf numFmtId="1" fontId="62" fillId="0" borderId="12" xfId="0" applyNumberFormat="1" applyFont="1" applyBorder="1" applyAlignment="1">
      <alignment vertical="top" wrapText="1"/>
    </xf>
    <xf numFmtId="1" fontId="62" fillId="0" borderId="13" xfId="0" applyNumberFormat="1" applyFont="1" applyBorder="1" applyAlignment="1">
      <alignment wrapText="1"/>
    </xf>
    <xf numFmtId="1" fontId="64" fillId="24" borderId="14" xfId="0" applyNumberFormat="1" applyFont="1" applyFill="1" applyBorder="1" applyAlignment="1">
      <alignment vertical="top" wrapText="1"/>
    </xf>
    <xf numFmtId="1" fontId="66" fillId="0" borderId="12" xfId="0" applyNumberFormat="1" applyFont="1" applyBorder="1" applyAlignment="1">
      <alignment vertical="top" wrapText="1"/>
    </xf>
    <xf numFmtId="1" fontId="66" fillId="24" borderId="15" xfId="0" applyNumberFormat="1" applyFont="1" applyFill="1" applyBorder="1" applyAlignment="1">
      <alignment vertical="top" wrapText="1"/>
    </xf>
    <xf numFmtId="1" fontId="66" fillId="24" borderId="16" xfId="0" applyNumberFormat="1" applyFont="1" applyFill="1" applyBorder="1" applyAlignment="1">
      <alignment vertical="top" wrapText="1"/>
    </xf>
    <xf numFmtId="1" fontId="62" fillId="0" borderId="16" xfId="0" applyNumberFormat="1" applyFont="1" applyBorder="1" applyAlignment="1">
      <alignment horizontal="center" wrapText="1"/>
    </xf>
    <xf numFmtId="188" fontId="68" fillId="0" borderId="0" xfId="0" applyNumberFormat="1" applyFont="1" applyAlignment="1">
      <alignment horizontal="center"/>
    </xf>
    <xf numFmtId="1" fontId="68" fillId="0" borderId="0" xfId="0" applyNumberFormat="1" applyFont="1" applyAlignment="1">
      <alignment horizontal="center"/>
    </xf>
    <xf numFmtId="193" fontId="69" fillId="0" borderId="0" xfId="0" applyNumberFormat="1" applyFont="1" applyAlignment="1">
      <alignment horizontal="centerContinuous"/>
    </xf>
    <xf numFmtId="0" fontId="70" fillId="0" borderId="0" xfId="0" applyFont="1" applyAlignment="1">
      <alignment horizontal="right"/>
    </xf>
    <xf numFmtId="0" fontId="71" fillId="24" borderId="17" xfId="0" applyFont="1" applyFill="1" applyBorder="1" applyAlignment="1">
      <alignment horizontal="center" vertical="center" wrapText="1"/>
    </xf>
    <xf numFmtId="0" fontId="71" fillId="24" borderId="18" xfId="0" applyFont="1" applyFill="1" applyBorder="1" applyAlignment="1">
      <alignment horizontal="center" vertical="center" wrapText="1"/>
    </xf>
    <xf numFmtId="0" fontId="71" fillId="24" borderId="19" xfId="0" applyFont="1" applyFill="1" applyBorder="1" applyAlignment="1">
      <alignment horizontal="center" vertical="center" wrapText="1"/>
    </xf>
    <xf numFmtId="0" fontId="71" fillId="24" borderId="20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61" fillId="24" borderId="22" xfId="0" applyFont="1" applyFill="1" applyBorder="1" applyAlignment="1">
      <alignment horizontal="center" vertical="center" wrapText="1"/>
    </xf>
    <xf numFmtId="0" fontId="61" fillId="24" borderId="23" xfId="0" applyFont="1" applyFill="1" applyBorder="1" applyAlignment="1">
      <alignment horizontal="center" vertical="center" wrapText="1"/>
    </xf>
    <xf numFmtId="0" fontId="61" fillId="24" borderId="24" xfId="0" applyFont="1" applyFill="1" applyBorder="1" applyAlignment="1">
      <alignment horizontal="center" vertical="center" wrapText="1"/>
    </xf>
    <xf numFmtId="193" fontId="67" fillId="0" borderId="25" xfId="0" applyNumberFormat="1" applyFont="1" applyBorder="1" applyAlignment="1">
      <alignment/>
    </xf>
    <xf numFmtId="193" fontId="67" fillId="0" borderId="26" xfId="0" applyNumberFormat="1" applyFont="1" applyBorder="1" applyAlignment="1">
      <alignment/>
    </xf>
    <xf numFmtId="193" fontId="67" fillId="0" borderId="27" xfId="0" applyNumberFormat="1" applyFont="1" applyBorder="1" applyAlignment="1">
      <alignment/>
    </xf>
    <xf numFmtId="193" fontId="67" fillId="0" borderId="28" xfId="0" applyNumberFormat="1" applyFont="1" applyBorder="1" applyAlignment="1">
      <alignment/>
    </xf>
    <xf numFmtId="193" fontId="67" fillId="0" borderId="29" xfId="0" applyNumberFormat="1" applyFont="1" applyBorder="1" applyAlignment="1">
      <alignment/>
    </xf>
    <xf numFmtId="193" fontId="67" fillId="0" borderId="30" xfId="0" applyNumberFormat="1" applyFont="1" applyBorder="1" applyAlignment="1">
      <alignment/>
    </xf>
    <xf numFmtId="193" fontId="67" fillId="0" borderId="31" xfId="0" applyNumberFormat="1" applyFont="1" applyBorder="1" applyAlignment="1">
      <alignment/>
    </xf>
    <xf numFmtId="193" fontId="67" fillId="0" borderId="32" xfId="0" applyNumberFormat="1" applyFont="1" applyBorder="1" applyAlignment="1">
      <alignment/>
    </xf>
    <xf numFmtId="193" fontId="72" fillId="0" borderId="25" xfId="0" applyNumberFormat="1" applyFont="1" applyBorder="1" applyAlignment="1">
      <alignment/>
    </xf>
    <xf numFmtId="193" fontId="72" fillId="0" borderId="30" xfId="0" applyNumberFormat="1" applyFont="1" applyBorder="1" applyAlignment="1">
      <alignment/>
    </xf>
    <xf numFmtId="193" fontId="72" fillId="0" borderId="31" xfId="0" applyNumberFormat="1" applyFont="1" applyBorder="1" applyAlignment="1">
      <alignment/>
    </xf>
    <xf numFmtId="193" fontId="72" fillId="0" borderId="32" xfId="0" applyNumberFormat="1" applyFont="1" applyBorder="1" applyAlignment="1">
      <alignment/>
    </xf>
    <xf numFmtId="193" fontId="73" fillId="0" borderId="25" xfId="0" applyNumberFormat="1" applyFont="1" applyBorder="1" applyAlignment="1">
      <alignment/>
    </xf>
    <xf numFmtId="4" fontId="72" fillId="0" borderId="32" xfId="0" applyNumberFormat="1" applyFont="1" applyBorder="1" applyAlignment="1">
      <alignment/>
    </xf>
    <xf numFmtId="4" fontId="72" fillId="0" borderId="31" xfId="0" applyNumberFormat="1" applyFont="1" applyBorder="1" applyAlignment="1">
      <alignment/>
    </xf>
    <xf numFmtId="193" fontId="74" fillId="0" borderId="25" xfId="0" applyNumberFormat="1" applyFont="1" applyBorder="1" applyAlignment="1">
      <alignment/>
    </xf>
    <xf numFmtId="193" fontId="74" fillId="0" borderId="30" xfId="0" applyNumberFormat="1" applyFont="1" applyBorder="1" applyAlignment="1">
      <alignment/>
    </xf>
    <xf numFmtId="193" fontId="74" fillId="0" borderId="31" xfId="0" applyNumberFormat="1" applyFont="1" applyBorder="1" applyAlignment="1">
      <alignment/>
    </xf>
    <xf numFmtId="193" fontId="75" fillId="0" borderId="25" xfId="0" applyNumberFormat="1" applyFont="1" applyBorder="1" applyAlignment="1">
      <alignment/>
    </xf>
    <xf numFmtId="193" fontId="75" fillId="0" borderId="30" xfId="0" applyNumberFormat="1" applyFont="1" applyBorder="1" applyAlignment="1">
      <alignment/>
    </xf>
    <xf numFmtId="193" fontId="76" fillId="0" borderId="25" xfId="0" applyNumberFormat="1" applyFont="1" applyBorder="1" applyAlignment="1">
      <alignment/>
    </xf>
    <xf numFmtId="193" fontId="67" fillId="0" borderId="33" xfId="0" applyNumberFormat="1" applyFont="1" applyBorder="1" applyAlignment="1">
      <alignment/>
    </xf>
    <xf numFmtId="193" fontId="67" fillId="0" borderId="34" xfId="0" applyNumberFormat="1" applyFont="1" applyBorder="1" applyAlignment="1">
      <alignment/>
    </xf>
    <xf numFmtId="193" fontId="67" fillId="0" borderId="20" xfId="0" applyNumberFormat="1" applyFont="1" applyBorder="1" applyAlignment="1">
      <alignment/>
    </xf>
    <xf numFmtId="193" fontId="72" fillId="0" borderId="17" xfId="0" applyNumberFormat="1" applyFont="1" applyBorder="1" applyAlignment="1">
      <alignment/>
    </xf>
    <xf numFmtId="193" fontId="72" fillId="0" borderId="35" xfId="0" applyNumberFormat="1" applyFont="1" applyBorder="1" applyAlignment="1">
      <alignment/>
    </xf>
    <xf numFmtId="193" fontId="72" fillId="0" borderId="18" xfId="0" applyNumberFormat="1" applyFont="1" applyBorder="1" applyAlignment="1">
      <alignment/>
    </xf>
    <xf numFmtId="193" fontId="72" fillId="0" borderId="19" xfId="0" applyNumberFormat="1" applyFont="1" applyBorder="1" applyAlignment="1">
      <alignment/>
    </xf>
    <xf numFmtId="193" fontId="72" fillId="0" borderId="36" xfId="0" applyNumberFormat="1" applyFont="1" applyBorder="1" applyAlignment="1">
      <alignment/>
    </xf>
    <xf numFmtId="193" fontId="72" fillId="0" borderId="37" xfId="0" applyNumberFormat="1" applyFont="1" applyBorder="1" applyAlignment="1">
      <alignment/>
    </xf>
    <xf numFmtId="193" fontId="72" fillId="0" borderId="38" xfId="0" applyNumberFormat="1" applyFont="1" applyBorder="1" applyAlignment="1">
      <alignment/>
    </xf>
    <xf numFmtId="193" fontId="72" fillId="24" borderId="39" xfId="0" applyNumberFormat="1" applyFont="1" applyFill="1" applyBorder="1" applyAlignment="1">
      <alignment/>
    </xf>
    <xf numFmtId="193" fontId="72" fillId="0" borderId="39" xfId="0" applyNumberFormat="1" applyFont="1" applyBorder="1" applyAlignment="1">
      <alignment/>
    </xf>
    <xf numFmtId="193" fontId="72" fillId="0" borderId="40" xfId="0" applyNumberFormat="1" applyFont="1" applyBorder="1" applyAlignment="1">
      <alignment/>
    </xf>
    <xf numFmtId="193" fontId="72" fillId="0" borderId="41" xfId="0" applyNumberFormat="1" applyFont="1" applyBorder="1" applyAlignment="1">
      <alignment/>
    </xf>
    <xf numFmtId="193" fontId="72" fillId="0" borderId="42" xfId="0" applyNumberFormat="1" applyFont="1" applyBorder="1" applyAlignment="1">
      <alignment/>
    </xf>
    <xf numFmtId="193" fontId="72" fillId="0" borderId="43" xfId="0" applyNumberFormat="1" applyFont="1" applyBorder="1" applyAlignment="1">
      <alignment/>
    </xf>
    <xf numFmtId="193" fontId="72" fillId="0" borderId="44" xfId="0" applyNumberFormat="1" applyFont="1" applyBorder="1" applyAlignment="1">
      <alignment/>
    </xf>
    <xf numFmtId="193" fontId="77" fillId="0" borderId="41" xfId="0" applyNumberFormat="1" applyFont="1" applyBorder="1" applyAlignment="1">
      <alignment/>
    </xf>
    <xf numFmtId="193" fontId="77" fillId="0" borderId="42" xfId="0" applyNumberFormat="1" applyFont="1" applyBorder="1" applyAlignment="1">
      <alignment/>
    </xf>
    <xf numFmtId="193" fontId="77" fillId="0" borderId="43" xfId="0" applyNumberFormat="1" applyFont="1" applyBorder="1" applyAlignment="1">
      <alignment/>
    </xf>
    <xf numFmtId="193" fontId="77" fillId="0" borderId="44" xfId="0" applyNumberFormat="1" applyFont="1" applyBorder="1" applyAlignment="1">
      <alignment/>
    </xf>
    <xf numFmtId="1" fontId="64" fillId="0" borderId="45" xfId="0" applyNumberFormat="1" applyFont="1" applyBorder="1" applyAlignment="1">
      <alignment vertical="top" wrapText="1"/>
    </xf>
    <xf numFmtId="193" fontId="72" fillId="0" borderId="46" xfId="0" applyNumberFormat="1" applyFont="1" applyBorder="1" applyAlignment="1">
      <alignment/>
    </xf>
    <xf numFmtId="193" fontId="72" fillId="0" borderId="47" xfId="0" applyNumberFormat="1" applyFont="1" applyBorder="1" applyAlignment="1">
      <alignment/>
    </xf>
    <xf numFmtId="193" fontId="72" fillId="0" borderId="48" xfId="0" applyNumberFormat="1" applyFont="1" applyBorder="1" applyAlignment="1">
      <alignment/>
    </xf>
    <xf numFmtId="193" fontId="72" fillId="0" borderId="49" xfId="0" applyNumberFormat="1" applyFont="1" applyBorder="1" applyAlignment="1">
      <alignment/>
    </xf>
    <xf numFmtId="1" fontId="64" fillId="0" borderId="16" xfId="0" applyNumberFormat="1" applyFont="1" applyBorder="1" applyAlignment="1">
      <alignment wrapText="1"/>
    </xf>
    <xf numFmtId="193" fontId="72" fillId="24" borderId="41" xfId="0" applyNumberFormat="1" applyFont="1" applyFill="1" applyBorder="1" applyAlignment="1">
      <alignment/>
    </xf>
    <xf numFmtId="1" fontId="64" fillId="0" borderId="50" xfId="0" applyNumberFormat="1" applyFont="1" applyBorder="1" applyAlignment="1">
      <alignment wrapText="1"/>
    </xf>
    <xf numFmtId="193" fontId="78" fillId="0" borderId="46" xfId="0" applyNumberFormat="1" applyFont="1" applyBorder="1" applyAlignment="1">
      <alignment/>
    </xf>
    <xf numFmtId="193" fontId="78" fillId="0" borderId="47" xfId="0" applyNumberFormat="1" applyFont="1" applyBorder="1" applyAlignment="1">
      <alignment/>
    </xf>
    <xf numFmtId="193" fontId="78" fillId="0" borderId="51" xfId="0" applyNumberFormat="1" applyFont="1" applyBorder="1" applyAlignment="1">
      <alignment/>
    </xf>
    <xf numFmtId="193" fontId="78" fillId="0" borderId="48" xfId="0" applyNumberFormat="1" applyFont="1" applyBorder="1" applyAlignment="1">
      <alignment/>
    </xf>
    <xf numFmtId="193" fontId="78" fillId="0" borderId="49" xfId="0" applyNumberFormat="1" applyFont="1" applyBorder="1" applyAlignment="1">
      <alignment/>
    </xf>
    <xf numFmtId="1" fontId="63" fillId="0" borderId="52" xfId="0" applyNumberFormat="1" applyFont="1" applyBorder="1" applyAlignment="1">
      <alignment wrapText="1"/>
    </xf>
    <xf numFmtId="193" fontId="79" fillId="0" borderId="28" xfId="0" applyNumberFormat="1" applyFont="1" applyBorder="1" applyAlignment="1">
      <alignment/>
    </xf>
    <xf numFmtId="193" fontId="79" fillId="0" borderId="53" xfId="0" applyNumberFormat="1" applyFont="1" applyBorder="1" applyAlignment="1">
      <alignment/>
    </xf>
    <xf numFmtId="193" fontId="79" fillId="0" borderId="27" xfId="0" applyNumberFormat="1" applyFont="1" applyBorder="1" applyAlignment="1">
      <alignment/>
    </xf>
    <xf numFmtId="193" fontId="78" fillId="0" borderId="28" xfId="0" applyNumberFormat="1" applyFont="1" applyBorder="1" applyAlignment="1">
      <alignment/>
    </xf>
    <xf numFmtId="193" fontId="78" fillId="0" borderId="27" xfId="0" applyNumberFormat="1" applyFont="1" applyBorder="1" applyAlignment="1">
      <alignment/>
    </xf>
    <xf numFmtId="193" fontId="78" fillId="0" borderId="29" xfId="0" applyNumberFormat="1" applyFont="1" applyBorder="1" applyAlignment="1">
      <alignment/>
    </xf>
    <xf numFmtId="1" fontId="63" fillId="0" borderId="11" xfId="0" applyNumberFormat="1" applyFont="1" applyBorder="1" applyAlignment="1">
      <alignment wrapText="1"/>
    </xf>
    <xf numFmtId="1" fontId="64" fillId="0" borderId="11" xfId="0" applyNumberFormat="1" applyFont="1" applyBorder="1" applyAlignment="1">
      <alignment wrapText="1"/>
    </xf>
    <xf numFmtId="193" fontId="78" fillId="0" borderId="25" xfId="0" applyNumberFormat="1" applyFont="1" applyBorder="1" applyAlignment="1">
      <alignment/>
    </xf>
    <xf numFmtId="193" fontId="78" fillId="0" borderId="30" xfId="0" applyNumberFormat="1" applyFont="1" applyBorder="1" applyAlignment="1">
      <alignment/>
    </xf>
    <xf numFmtId="193" fontId="78" fillId="0" borderId="31" xfId="0" applyNumberFormat="1" applyFont="1" applyBorder="1" applyAlignment="1">
      <alignment/>
    </xf>
    <xf numFmtId="193" fontId="78" fillId="0" borderId="32" xfId="0" applyNumberFormat="1" applyFont="1" applyBorder="1" applyAlignment="1">
      <alignment/>
    </xf>
    <xf numFmtId="1" fontId="62" fillId="0" borderId="54" xfId="0" applyNumberFormat="1" applyFont="1" applyBorder="1" applyAlignment="1">
      <alignment wrapText="1"/>
    </xf>
    <xf numFmtId="193" fontId="77" fillId="0" borderId="25" xfId="0" applyNumberFormat="1" applyFont="1" applyBorder="1" applyAlignment="1">
      <alignment/>
    </xf>
    <xf numFmtId="193" fontId="77" fillId="0" borderId="30" xfId="0" applyNumberFormat="1" applyFont="1" applyBorder="1" applyAlignment="1">
      <alignment/>
    </xf>
    <xf numFmtId="193" fontId="77" fillId="0" borderId="31" xfId="0" applyNumberFormat="1" applyFont="1" applyBorder="1" applyAlignment="1">
      <alignment/>
    </xf>
    <xf numFmtId="193" fontId="77" fillId="0" borderId="32" xfId="0" applyNumberFormat="1" applyFont="1" applyBorder="1" applyAlignment="1">
      <alignment/>
    </xf>
    <xf numFmtId="1" fontId="64" fillId="0" borderId="11" xfId="0" applyNumberFormat="1" applyFont="1" applyBorder="1" applyAlignment="1">
      <alignment vertical="top" wrapText="1"/>
    </xf>
    <xf numFmtId="193" fontId="78" fillId="24" borderId="25" xfId="0" applyNumberFormat="1" applyFont="1" applyFill="1" applyBorder="1" applyAlignment="1">
      <alignment/>
    </xf>
    <xf numFmtId="0" fontId="64" fillId="0" borderId="12" xfId="0" applyNumberFormat="1" applyFont="1" applyBorder="1" applyAlignment="1">
      <alignment vertical="top" wrapText="1"/>
    </xf>
    <xf numFmtId="193" fontId="79" fillId="0" borderId="25" xfId="0" applyNumberFormat="1" applyFont="1" applyBorder="1" applyAlignment="1">
      <alignment/>
    </xf>
    <xf numFmtId="193" fontId="79" fillId="24" borderId="30" xfId="0" applyNumberFormat="1" applyFont="1" applyFill="1" applyBorder="1" applyAlignment="1">
      <alignment/>
    </xf>
    <xf numFmtId="193" fontId="79" fillId="0" borderId="31" xfId="0" applyNumberFormat="1" applyFont="1" applyBorder="1" applyAlignment="1">
      <alignment/>
    </xf>
    <xf numFmtId="193" fontId="79" fillId="24" borderId="31" xfId="0" applyNumberFormat="1" applyFont="1" applyFill="1" applyBorder="1" applyAlignment="1">
      <alignment/>
    </xf>
    <xf numFmtId="193" fontId="78" fillId="24" borderId="30" xfId="0" applyNumberFormat="1" applyFont="1" applyFill="1" applyBorder="1" applyAlignment="1">
      <alignment/>
    </xf>
    <xf numFmtId="193" fontId="78" fillId="24" borderId="31" xfId="0" applyNumberFormat="1" applyFont="1" applyFill="1" applyBorder="1" applyAlignment="1">
      <alignment/>
    </xf>
    <xf numFmtId="1" fontId="64" fillId="0" borderId="15" xfId="0" applyNumberFormat="1" applyFont="1" applyBorder="1" applyAlignment="1">
      <alignment vertical="top" wrapText="1"/>
    </xf>
    <xf numFmtId="193" fontId="78" fillId="0" borderId="37" xfId="0" applyNumberFormat="1" applyFont="1" applyBorder="1" applyAlignment="1">
      <alignment/>
    </xf>
    <xf numFmtId="193" fontId="78" fillId="0" borderId="38" xfId="0" applyNumberFormat="1" applyFont="1" applyBorder="1" applyAlignment="1">
      <alignment/>
    </xf>
    <xf numFmtId="193" fontId="78" fillId="0" borderId="55" xfId="0" applyNumberFormat="1" applyFont="1" applyBorder="1" applyAlignment="1">
      <alignment/>
    </xf>
    <xf numFmtId="193" fontId="78" fillId="0" borderId="39" xfId="0" applyNumberFormat="1" applyFont="1" applyBorder="1" applyAlignment="1">
      <alignment/>
    </xf>
    <xf numFmtId="193" fontId="78" fillId="0" borderId="40" xfId="0" applyNumberFormat="1" applyFont="1" applyBorder="1" applyAlignment="1">
      <alignment/>
    </xf>
    <xf numFmtId="1" fontId="80" fillId="0" borderId="16" xfId="0" applyNumberFormat="1" applyFont="1" applyBorder="1" applyAlignment="1">
      <alignment horizontal="center" wrapText="1"/>
    </xf>
    <xf numFmtId="1" fontId="81" fillId="24" borderId="45" xfId="0" applyNumberFormat="1" applyFont="1" applyFill="1" applyBorder="1" applyAlignment="1">
      <alignment vertical="top" wrapText="1"/>
    </xf>
    <xf numFmtId="193" fontId="82" fillId="0" borderId="46" xfId="0" applyNumberFormat="1" applyFont="1" applyBorder="1" applyAlignment="1">
      <alignment horizontal="right"/>
    </xf>
    <xf numFmtId="193" fontId="82" fillId="0" borderId="47" xfId="0" applyNumberFormat="1" applyFont="1" applyBorder="1" applyAlignment="1">
      <alignment horizontal="right"/>
    </xf>
    <xf numFmtId="193" fontId="82" fillId="0" borderId="48" xfId="0" applyNumberFormat="1" applyFont="1" applyBorder="1" applyAlignment="1">
      <alignment horizontal="right"/>
    </xf>
    <xf numFmtId="193" fontId="82" fillId="0" borderId="51" xfId="0" applyNumberFormat="1" applyFont="1" applyBorder="1" applyAlignment="1">
      <alignment horizontal="right"/>
    </xf>
    <xf numFmtId="193" fontId="82" fillId="0" borderId="49" xfId="0" applyNumberFormat="1" applyFont="1" applyBorder="1" applyAlignment="1">
      <alignment/>
    </xf>
    <xf numFmtId="193" fontId="82" fillId="0" borderId="48" xfId="0" applyNumberFormat="1" applyFont="1" applyBorder="1" applyAlignment="1">
      <alignment/>
    </xf>
    <xf numFmtId="1" fontId="66" fillId="24" borderId="12" xfId="0" applyNumberFormat="1" applyFont="1" applyFill="1" applyBorder="1" applyAlignment="1">
      <alignment vertical="top" wrapText="1"/>
    </xf>
    <xf numFmtId="193" fontId="83" fillId="24" borderId="25" xfId="0" applyNumberFormat="1" applyFont="1" applyFill="1" applyBorder="1" applyAlignment="1">
      <alignment horizontal="right"/>
    </xf>
    <xf numFmtId="193" fontId="83" fillId="24" borderId="30" xfId="0" applyNumberFormat="1" applyFont="1" applyFill="1" applyBorder="1" applyAlignment="1">
      <alignment horizontal="right"/>
    </xf>
    <xf numFmtId="193" fontId="83" fillId="24" borderId="31" xfId="0" applyNumberFormat="1" applyFont="1" applyFill="1" applyBorder="1" applyAlignment="1">
      <alignment horizontal="right"/>
    </xf>
    <xf numFmtId="188" fontId="83" fillId="24" borderId="25" xfId="0" applyNumberFormat="1" applyFont="1" applyFill="1" applyBorder="1" applyAlignment="1">
      <alignment horizontal="right"/>
    </xf>
    <xf numFmtId="188" fontId="83" fillId="24" borderId="31" xfId="0" applyNumberFormat="1" applyFont="1" applyFill="1" applyBorder="1" applyAlignment="1">
      <alignment horizontal="right"/>
    </xf>
    <xf numFmtId="193" fontId="83" fillId="0" borderId="32" xfId="0" applyNumberFormat="1" applyFont="1" applyBorder="1" applyAlignment="1">
      <alignment/>
    </xf>
    <xf numFmtId="193" fontId="83" fillId="0" borderId="31" xfId="0" applyNumberFormat="1" applyFont="1" applyBorder="1" applyAlignment="1">
      <alignment/>
    </xf>
    <xf numFmtId="188" fontId="84" fillId="24" borderId="25" xfId="0" applyNumberFormat="1" applyFont="1" applyFill="1" applyBorder="1" applyAlignment="1">
      <alignment horizontal="right"/>
    </xf>
    <xf numFmtId="193" fontId="83" fillId="24" borderId="37" xfId="0" applyNumberFormat="1" applyFont="1" applyFill="1" applyBorder="1" applyAlignment="1">
      <alignment horizontal="right"/>
    </xf>
    <xf numFmtId="193" fontId="83" fillId="24" borderId="38" xfId="0" applyNumberFormat="1" applyFont="1" applyFill="1" applyBorder="1" applyAlignment="1">
      <alignment horizontal="right"/>
    </xf>
    <xf numFmtId="193" fontId="83" fillId="24" borderId="39" xfId="0" applyNumberFormat="1" applyFont="1" applyFill="1" applyBorder="1" applyAlignment="1">
      <alignment horizontal="right"/>
    </xf>
    <xf numFmtId="188" fontId="83" fillId="24" borderId="37" xfId="0" applyNumberFormat="1" applyFont="1" applyFill="1" applyBorder="1" applyAlignment="1">
      <alignment horizontal="right"/>
    </xf>
    <xf numFmtId="188" fontId="83" fillId="24" borderId="39" xfId="0" applyNumberFormat="1" applyFont="1" applyFill="1" applyBorder="1" applyAlignment="1">
      <alignment horizontal="right"/>
    </xf>
    <xf numFmtId="193" fontId="83" fillId="0" borderId="40" xfId="0" applyNumberFormat="1" applyFont="1" applyBorder="1" applyAlignment="1">
      <alignment/>
    </xf>
    <xf numFmtId="193" fontId="83" fillId="0" borderId="39" xfId="0" applyNumberFormat="1" applyFont="1" applyBorder="1" applyAlignment="1">
      <alignment/>
    </xf>
    <xf numFmtId="1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Continuous"/>
    </xf>
    <xf numFmtId="0" fontId="69" fillId="0" borderId="0" xfId="0" applyFont="1" applyAlignment="1">
      <alignment horizontal="centerContinuous"/>
    </xf>
    <xf numFmtId="0" fontId="87" fillId="0" borderId="0" xfId="0" applyFont="1" applyAlignment="1">
      <alignment horizontal="centerContinuous"/>
    </xf>
    <xf numFmtId="0" fontId="85" fillId="24" borderId="46" xfId="0" applyFont="1" applyFill="1" applyBorder="1" applyAlignment="1">
      <alignment horizontal="center" vertical="center"/>
    </xf>
    <xf numFmtId="0" fontId="85" fillId="24" borderId="49" xfId="0" applyFont="1" applyFill="1" applyBorder="1" applyAlignment="1">
      <alignment horizontal="center" vertical="center" wrapText="1"/>
    </xf>
    <xf numFmtId="0" fontId="85" fillId="24" borderId="47" xfId="0" applyFont="1" applyFill="1" applyBorder="1" applyAlignment="1">
      <alignment horizontal="center" vertical="center" wrapText="1"/>
    </xf>
    <xf numFmtId="0" fontId="85" fillId="24" borderId="48" xfId="0" applyFont="1" applyFill="1" applyBorder="1" applyAlignment="1">
      <alignment horizontal="center" vertical="center" wrapText="1"/>
    </xf>
    <xf numFmtId="1" fontId="90" fillId="0" borderId="28" xfId="0" applyNumberFormat="1" applyFont="1" applyBorder="1" applyAlignment="1">
      <alignment wrapText="1"/>
    </xf>
    <xf numFmtId="193" fontId="91" fillId="0" borderId="29" xfId="0" applyNumberFormat="1" applyFont="1" applyBorder="1" applyAlignment="1">
      <alignment/>
    </xf>
    <xf numFmtId="193" fontId="91" fillId="0" borderId="26" xfId="0" applyNumberFormat="1" applyFont="1" applyBorder="1" applyAlignment="1">
      <alignment/>
    </xf>
    <xf numFmtId="193" fontId="91" fillId="0" borderId="27" xfId="0" applyNumberFormat="1" applyFont="1" applyBorder="1" applyAlignment="1">
      <alignment/>
    </xf>
    <xf numFmtId="193" fontId="91" fillId="0" borderId="32" xfId="0" applyNumberFormat="1" applyFont="1" applyBorder="1" applyAlignment="1">
      <alignment/>
    </xf>
    <xf numFmtId="193" fontId="91" fillId="0" borderId="30" xfId="0" applyNumberFormat="1" applyFont="1" applyBorder="1" applyAlignment="1">
      <alignment/>
    </xf>
    <xf numFmtId="193" fontId="91" fillId="0" borderId="31" xfId="0" applyNumberFormat="1" applyFont="1" applyBorder="1" applyAlignment="1">
      <alignment/>
    </xf>
    <xf numFmtId="193" fontId="92" fillId="0" borderId="32" xfId="0" applyNumberFormat="1" applyFont="1" applyBorder="1" applyAlignment="1">
      <alignment/>
    </xf>
    <xf numFmtId="193" fontId="92" fillId="0" borderId="26" xfId="0" applyNumberFormat="1" applyFont="1" applyBorder="1" applyAlignment="1">
      <alignment/>
    </xf>
    <xf numFmtId="1" fontId="90" fillId="0" borderId="25" xfId="0" applyNumberFormat="1" applyFont="1" applyBorder="1" applyAlignment="1">
      <alignment wrapText="1"/>
    </xf>
    <xf numFmtId="193" fontId="93" fillId="0" borderId="30" xfId="0" applyNumberFormat="1" applyFont="1" applyBorder="1" applyAlignment="1">
      <alignment/>
    </xf>
    <xf numFmtId="193" fontId="92" fillId="0" borderId="30" xfId="0" applyNumberFormat="1" applyFont="1" applyBorder="1" applyAlignment="1">
      <alignment/>
    </xf>
    <xf numFmtId="1" fontId="90" fillId="0" borderId="37" xfId="0" applyNumberFormat="1" applyFont="1" applyBorder="1" applyAlignment="1">
      <alignment wrapText="1"/>
    </xf>
    <xf numFmtId="193" fontId="92" fillId="0" borderId="29" xfId="0" applyNumberFormat="1" applyFont="1" applyBorder="1" applyAlignment="1">
      <alignment/>
    </xf>
    <xf numFmtId="1" fontId="88" fillId="0" borderId="21" xfId="0" applyNumberFormat="1" applyFont="1" applyBorder="1" applyAlignment="1">
      <alignment horizontal="center" wrapText="1"/>
    </xf>
    <xf numFmtId="193" fontId="88" fillId="0" borderId="24" xfId="0" applyNumberFormat="1" applyFont="1" applyBorder="1" applyAlignment="1">
      <alignment/>
    </xf>
    <xf numFmtId="193" fontId="88" fillId="0" borderId="22" xfId="0" applyNumberFormat="1" applyFont="1" applyBorder="1" applyAlignment="1">
      <alignment/>
    </xf>
    <xf numFmtId="193" fontId="88" fillId="0" borderId="23" xfId="0" applyNumberFormat="1" applyFont="1" applyBorder="1" applyAlignment="1">
      <alignment/>
    </xf>
    <xf numFmtId="0" fontId="94" fillId="0" borderId="25" xfId="0" applyFont="1" applyBorder="1" applyAlignment="1">
      <alignment wrapText="1"/>
    </xf>
    <xf numFmtId="193" fontId="91" fillId="24" borderId="26" xfId="0" applyNumberFormat="1" applyFont="1" applyFill="1" applyBorder="1" applyAlignment="1">
      <alignment/>
    </xf>
    <xf numFmtId="0" fontId="94" fillId="0" borderId="37" xfId="0" applyFont="1" applyBorder="1" applyAlignment="1">
      <alignment vertical="top" wrapText="1"/>
    </xf>
    <xf numFmtId="193" fontId="91" fillId="0" borderId="40" xfId="0" applyNumberFormat="1" applyFont="1" applyBorder="1" applyAlignment="1">
      <alignment/>
    </xf>
    <xf numFmtId="193" fontId="91" fillId="24" borderId="38" xfId="0" applyNumberFormat="1" applyFont="1" applyFill="1" applyBorder="1" applyAlignment="1">
      <alignment/>
    </xf>
    <xf numFmtId="193" fontId="91" fillId="0" borderId="38" xfId="0" applyNumberFormat="1" applyFont="1" applyBorder="1" applyAlignment="1">
      <alignment/>
    </xf>
    <xf numFmtId="193" fontId="91" fillId="0" borderId="39" xfId="0" applyNumberFormat="1" applyFont="1" applyBorder="1" applyAlignment="1">
      <alignment/>
    </xf>
    <xf numFmtId="0" fontId="94" fillId="0" borderId="28" xfId="0" applyFont="1" applyBorder="1" applyAlignment="1">
      <alignment vertical="top" wrapText="1"/>
    </xf>
    <xf numFmtId="0" fontId="94" fillId="0" borderId="25" xfId="0" applyFont="1" applyBorder="1" applyAlignment="1">
      <alignment vertical="top" wrapText="1"/>
    </xf>
    <xf numFmtId="193" fontId="91" fillId="24" borderId="30" xfId="0" applyNumberFormat="1" applyFont="1" applyFill="1" applyBorder="1" applyAlignment="1">
      <alignment/>
    </xf>
    <xf numFmtId="193" fontId="91" fillId="0" borderId="44" xfId="0" applyNumberFormat="1" applyFont="1" applyBorder="1" applyAlignment="1">
      <alignment/>
    </xf>
    <xf numFmtId="193" fontId="91" fillId="24" borderId="42" xfId="0" applyNumberFormat="1" applyFont="1" applyFill="1" applyBorder="1" applyAlignment="1">
      <alignment/>
    </xf>
    <xf numFmtId="193" fontId="91" fillId="0" borderId="42" xfId="0" applyNumberFormat="1" applyFont="1" applyBorder="1" applyAlignment="1">
      <alignment/>
    </xf>
    <xf numFmtId="193" fontId="91" fillId="0" borderId="43" xfId="0" applyNumberFormat="1" applyFont="1" applyBorder="1" applyAlignment="1">
      <alignment/>
    </xf>
    <xf numFmtId="1" fontId="95" fillId="0" borderId="21" xfId="0" applyNumberFormat="1" applyFont="1" applyBorder="1" applyAlignment="1">
      <alignment horizontal="center" wrapText="1"/>
    </xf>
    <xf numFmtId="49" fontId="96" fillId="24" borderId="21" xfId="0" applyNumberFormat="1" applyFont="1" applyFill="1" applyBorder="1" applyAlignment="1" applyProtection="1">
      <alignment vertical="top" wrapText="1"/>
      <protection locked="0"/>
    </xf>
    <xf numFmtId="193" fontId="88" fillId="24" borderId="22" xfId="0" applyNumberFormat="1" applyFont="1" applyFill="1" applyBorder="1" applyAlignment="1">
      <alignment/>
    </xf>
    <xf numFmtId="49" fontId="97" fillId="24" borderId="46" xfId="0" applyNumberFormat="1" applyFont="1" applyFill="1" applyBorder="1" applyAlignment="1" applyProtection="1">
      <alignment vertical="top" wrapText="1"/>
      <protection locked="0"/>
    </xf>
    <xf numFmtId="193" fontId="91" fillId="0" borderId="49" xfId="0" applyNumberFormat="1" applyFont="1" applyBorder="1" applyAlignment="1">
      <alignment/>
    </xf>
    <xf numFmtId="193" fontId="91" fillId="0" borderId="47" xfId="0" applyNumberFormat="1" applyFont="1" applyBorder="1" applyAlignment="1">
      <alignment/>
    </xf>
    <xf numFmtId="193" fontId="91" fillId="0" borderId="48" xfId="0" applyNumberFormat="1" applyFont="1" applyBorder="1" applyAlignment="1">
      <alignment/>
    </xf>
    <xf numFmtId="0" fontId="94" fillId="0" borderId="25" xfId="0" applyNumberFormat="1" applyFont="1" applyBorder="1" applyAlignment="1">
      <alignment vertical="top" wrapText="1"/>
    </xf>
    <xf numFmtId="0" fontId="94" fillId="0" borderId="17" xfId="0" applyFont="1" applyBorder="1" applyAlignment="1">
      <alignment vertical="top" wrapText="1"/>
    </xf>
    <xf numFmtId="193" fontId="91" fillId="24" borderId="35" xfId="0" applyNumberFormat="1" applyFont="1" applyFill="1" applyBorder="1" applyAlignment="1">
      <alignment/>
    </xf>
    <xf numFmtId="0" fontId="85" fillId="0" borderId="25" xfId="0" applyNumberFormat="1" applyFont="1" applyBorder="1" applyAlignment="1">
      <alignment vertical="top" wrapText="1"/>
    </xf>
    <xf numFmtId="0" fontId="85" fillId="0" borderId="33" xfId="0" applyNumberFormat="1" applyFont="1" applyBorder="1" applyAlignment="1">
      <alignment vertical="top" wrapText="1"/>
    </xf>
    <xf numFmtId="193" fontId="91" fillId="0" borderId="56" xfId="0" applyNumberFormat="1" applyFont="1" applyBorder="1" applyAlignment="1">
      <alignment/>
    </xf>
    <xf numFmtId="193" fontId="91" fillId="0" borderId="34" xfId="0" applyNumberFormat="1" applyFont="1" applyBorder="1" applyAlignment="1">
      <alignment/>
    </xf>
    <xf numFmtId="193" fontId="91" fillId="0" borderId="20" xfId="0" applyNumberFormat="1" applyFont="1" applyBorder="1" applyAlignment="1">
      <alignment/>
    </xf>
    <xf numFmtId="0" fontId="89" fillId="24" borderId="57" xfId="0" applyFont="1" applyFill="1" applyBorder="1" applyAlignment="1">
      <alignment horizontal="center" vertical="center" wrapText="1"/>
    </xf>
    <xf numFmtId="0" fontId="89" fillId="24" borderId="58" xfId="0" applyFont="1" applyFill="1" applyBorder="1" applyAlignment="1">
      <alignment horizontal="center" vertical="center" wrapText="1"/>
    </xf>
    <xf numFmtId="0" fontId="89" fillId="24" borderId="59" xfId="0" applyFont="1" applyFill="1" applyBorder="1" applyAlignment="1">
      <alignment horizontal="center" vertical="center" wrapText="1"/>
    </xf>
    <xf numFmtId="0" fontId="89" fillId="24" borderId="60" xfId="0" applyFont="1" applyFill="1" applyBorder="1" applyAlignment="1">
      <alignment horizontal="center" vertical="center" wrapText="1"/>
    </xf>
    <xf numFmtId="0" fontId="89" fillId="24" borderId="20" xfId="0" applyFont="1" applyFill="1" applyBorder="1" applyAlignment="1">
      <alignment horizontal="center" vertical="center" wrapText="1"/>
    </xf>
    <xf numFmtId="0" fontId="89" fillId="24" borderId="43" xfId="0" applyFont="1" applyFill="1" applyBorder="1" applyAlignment="1">
      <alignment horizontal="center" vertical="center" wrapText="1"/>
    </xf>
    <xf numFmtId="1" fontId="70" fillId="0" borderId="0" xfId="0" applyNumberFormat="1" applyFont="1" applyAlignment="1">
      <alignment horizontal="center"/>
    </xf>
    <xf numFmtId="0" fontId="89" fillId="24" borderId="49" xfId="0" applyFont="1" applyFill="1" applyBorder="1" applyAlignment="1">
      <alignment horizontal="center" vertical="center" wrapText="1"/>
    </xf>
    <xf numFmtId="0" fontId="89" fillId="24" borderId="56" xfId="0" applyFont="1" applyFill="1" applyBorder="1" applyAlignment="1">
      <alignment horizontal="center" vertical="center" wrapText="1"/>
    </xf>
    <xf numFmtId="0" fontId="89" fillId="24" borderId="40" xfId="0" applyFont="1" applyFill="1" applyBorder="1" applyAlignment="1">
      <alignment horizontal="center" vertical="center" wrapText="1"/>
    </xf>
    <xf numFmtId="0" fontId="88" fillId="24" borderId="46" xfId="0" applyFont="1" applyFill="1" applyBorder="1" applyAlignment="1">
      <alignment horizontal="center" vertical="center"/>
    </xf>
    <xf numFmtId="0" fontId="88" fillId="24" borderId="33" xfId="0" applyFont="1" applyFill="1" applyBorder="1" applyAlignment="1">
      <alignment horizontal="center" vertical="center"/>
    </xf>
    <xf numFmtId="0" fontId="88" fillId="24" borderId="37" xfId="0" applyFont="1" applyFill="1" applyBorder="1" applyAlignment="1">
      <alignment horizontal="center" vertical="center"/>
    </xf>
    <xf numFmtId="0" fontId="89" fillId="24" borderId="47" xfId="0" applyFont="1" applyFill="1" applyBorder="1" applyAlignment="1">
      <alignment horizontal="center" vertical="center" wrapText="1"/>
    </xf>
    <xf numFmtId="0" fontId="89" fillId="24" borderId="34" xfId="0" applyFont="1" applyFill="1" applyBorder="1" applyAlignment="1">
      <alignment horizontal="center" vertical="center" wrapText="1"/>
    </xf>
    <xf numFmtId="0" fontId="89" fillId="24" borderId="38" xfId="0" applyFont="1" applyFill="1" applyBorder="1" applyAlignment="1">
      <alignment horizontal="center" vertical="center" wrapText="1"/>
    </xf>
    <xf numFmtId="1" fontId="61" fillId="0" borderId="61" xfId="0" applyNumberFormat="1" applyFont="1" applyBorder="1" applyAlignment="1">
      <alignment horizontal="left" vertical="center"/>
    </xf>
    <xf numFmtId="0" fontId="71" fillId="24" borderId="45" xfId="0" applyFont="1" applyFill="1" applyBorder="1" applyAlignment="1">
      <alignment horizontal="center" vertical="center" wrapText="1"/>
    </xf>
    <xf numFmtId="0" fontId="71" fillId="24" borderId="51" xfId="0" applyFont="1" applyFill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2" fontId="67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/>
    </xf>
    <xf numFmtId="0" fontId="71" fillId="24" borderId="46" xfId="0" applyFont="1" applyFill="1" applyBorder="1" applyAlignment="1">
      <alignment horizontal="center" vertical="center" wrapText="1"/>
    </xf>
    <xf numFmtId="0" fontId="71" fillId="24" borderId="37" xfId="0" applyFont="1" applyFill="1" applyBorder="1" applyAlignment="1">
      <alignment horizontal="center" vertical="center" wrapText="1"/>
    </xf>
    <xf numFmtId="0" fontId="71" fillId="24" borderId="48" xfId="0" applyFont="1" applyFill="1" applyBorder="1" applyAlignment="1">
      <alignment horizontal="center" vertical="center" wrapText="1"/>
    </xf>
    <xf numFmtId="0" fontId="71" fillId="24" borderId="39" xfId="0" applyFont="1" applyFill="1" applyBorder="1" applyAlignment="1">
      <alignment horizontal="center" vertical="center" wrapText="1"/>
    </xf>
    <xf numFmtId="0" fontId="60" fillId="24" borderId="63" xfId="0" applyFont="1" applyFill="1" applyBorder="1" applyAlignment="1">
      <alignment horizontal="center" vertical="center"/>
    </xf>
    <xf numFmtId="0" fontId="60" fillId="24" borderId="16" xfId="0" applyFont="1" applyFill="1" applyBorder="1" applyAlignment="1">
      <alignment horizontal="center" vertical="center"/>
    </xf>
    <xf numFmtId="0" fontId="71" fillId="24" borderId="64" xfId="0" applyFont="1" applyFill="1" applyBorder="1" applyAlignment="1">
      <alignment horizontal="center" vertical="center" wrapText="1"/>
    </xf>
    <xf numFmtId="0" fontId="71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55" zoomScaleNormal="75" zoomScaleSheetLayoutView="55" zoomScalePageLayoutView="0" workbookViewId="0" topLeftCell="A44">
      <selection activeCell="E59" sqref="A1:E59"/>
    </sheetView>
  </sheetViews>
  <sheetFormatPr defaultColWidth="9.00390625" defaultRowHeight="12.75"/>
  <cols>
    <col min="1" max="1" width="53.25390625" style="1" customWidth="1"/>
    <col min="2" max="2" width="21.625" style="0" customWidth="1"/>
    <col min="3" max="3" width="18.375" style="0" customWidth="1"/>
    <col min="4" max="4" width="15.75390625" style="0" customWidth="1"/>
    <col min="5" max="5" width="17.625" style="0" customWidth="1"/>
    <col min="7" max="7" width="13.125" style="0" customWidth="1"/>
    <col min="8" max="8" width="20.25390625" style="0" customWidth="1"/>
  </cols>
  <sheetData>
    <row r="1" spans="1:5" ht="32.25" customHeight="1">
      <c r="A1" s="270" t="s">
        <v>37</v>
      </c>
      <c r="B1" s="270"/>
      <c r="C1" s="270"/>
      <c r="D1" s="270"/>
      <c r="E1" s="270"/>
    </row>
    <row r="2" spans="1:5" ht="30" customHeight="1">
      <c r="A2" s="270" t="s">
        <v>1</v>
      </c>
      <c r="B2" s="270"/>
      <c r="C2" s="270"/>
      <c r="D2" s="270"/>
      <c r="E2" s="270"/>
    </row>
    <row r="3" spans="1:8" ht="30" customHeight="1">
      <c r="A3" s="270" t="s">
        <v>137</v>
      </c>
      <c r="B3" s="270"/>
      <c r="C3" s="270"/>
      <c r="D3" s="270"/>
      <c r="E3" s="270"/>
      <c r="F3" s="36"/>
      <c r="G3" s="36"/>
      <c r="H3" s="36"/>
    </row>
    <row r="4" spans="1:5" ht="21.75" customHeight="1" thickBot="1">
      <c r="A4" s="208" t="s">
        <v>149</v>
      </c>
      <c r="B4" s="209"/>
      <c r="C4" s="210"/>
      <c r="D4" s="211"/>
      <c r="E4" s="212" t="s">
        <v>7</v>
      </c>
    </row>
    <row r="5" spans="1:5" ht="51.75" customHeight="1">
      <c r="A5" s="274" t="s">
        <v>8</v>
      </c>
      <c r="B5" s="271" t="s">
        <v>138</v>
      </c>
      <c r="C5" s="277" t="s">
        <v>139</v>
      </c>
      <c r="D5" s="264" t="s">
        <v>140</v>
      </c>
      <c r="E5" s="267" t="s">
        <v>141</v>
      </c>
    </row>
    <row r="6" spans="1:5" ht="18.75" customHeight="1">
      <c r="A6" s="275"/>
      <c r="B6" s="272"/>
      <c r="C6" s="278"/>
      <c r="D6" s="265"/>
      <c r="E6" s="268"/>
    </row>
    <row r="7" spans="1:5" ht="36.75" customHeight="1" thickBot="1">
      <c r="A7" s="276"/>
      <c r="B7" s="273"/>
      <c r="C7" s="279"/>
      <c r="D7" s="266"/>
      <c r="E7" s="269"/>
    </row>
    <row r="8" spans="1:5" ht="15.75" customHeight="1">
      <c r="A8" s="213">
        <v>1</v>
      </c>
      <c r="B8" s="214">
        <v>2</v>
      </c>
      <c r="C8" s="215">
        <v>3</v>
      </c>
      <c r="D8" s="215">
        <v>4</v>
      </c>
      <c r="E8" s="216">
        <v>5</v>
      </c>
    </row>
    <row r="9" spans="1:5" ht="25.5" customHeight="1">
      <c r="A9" s="217" t="s">
        <v>50</v>
      </c>
      <c r="B9" s="218">
        <v>194727.5</v>
      </c>
      <c r="C9" s="219">
        <v>219819.21976</v>
      </c>
      <c r="D9" s="219">
        <f aca="true" t="shared" si="0" ref="D9:D16">C9/B9*100</f>
        <v>112.88555533245177</v>
      </c>
      <c r="E9" s="220">
        <f aca="true" t="shared" si="1" ref="E9:E36">C9-B9</f>
        <v>25091.719760000007</v>
      </c>
    </row>
    <row r="10" spans="1:5" ht="21.75" customHeight="1">
      <c r="A10" s="217" t="s">
        <v>92</v>
      </c>
      <c r="B10" s="221">
        <v>18351.8</v>
      </c>
      <c r="C10" s="219">
        <v>20077.0476</v>
      </c>
      <c r="D10" s="222">
        <f t="shared" si="0"/>
        <v>109.40097211172748</v>
      </c>
      <c r="E10" s="223">
        <f t="shared" si="1"/>
        <v>1725.2476000000024</v>
      </c>
    </row>
    <row r="11" spans="1:5" ht="53.25" customHeight="1" hidden="1">
      <c r="A11" s="217" t="s">
        <v>81</v>
      </c>
      <c r="B11" s="221"/>
      <c r="C11" s="219"/>
      <c r="D11" s="222" t="e">
        <f t="shared" si="0"/>
        <v>#DIV/0!</v>
      </c>
      <c r="E11" s="223">
        <f t="shared" si="1"/>
        <v>0</v>
      </c>
    </row>
    <row r="12" spans="1:5" ht="67.5" customHeight="1">
      <c r="A12" s="217" t="s">
        <v>102</v>
      </c>
      <c r="B12" s="221">
        <v>17861.84</v>
      </c>
      <c r="C12" s="219">
        <v>21925.27719</v>
      </c>
      <c r="D12" s="222">
        <f t="shared" si="0"/>
        <v>122.74926429751918</v>
      </c>
      <c r="E12" s="223">
        <f t="shared" si="1"/>
        <v>4063.4371900000006</v>
      </c>
    </row>
    <row r="13" spans="1:7" ht="34.5" customHeight="1">
      <c r="A13" s="217" t="s">
        <v>103</v>
      </c>
      <c r="B13" s="221">
        <v>11750</v>
      </c>
      <c r="C13" s="222">
        <v>13591.30454</v>
      </c>
      <c r="D13" s="222">
        <f t="shared" si="0"/>
        <v>115.67067693617021</v>
      </c>
      <c r="E13" s="223">
        <f t="shared" si="1"/>
        <v>1841.3045399999992</v>
      </c>
      <c r="G13" s="10"/>
    </row>
    <row r="14" spans="1:5" ht="40.5" customHeight="1" hidden="1">
      <c r="A14" s="217" t="s">
        <v>51</v>
      </c>
      <c r="B14" s="221"/>
      <c r="C14" s="222"/>
      <c r="D14" s="222" t="e">
        <f t="shared" si="0"/>
        <v>#DIV/0!</v>
      </c>
      <c r="E14" s="223">
        <f t="shared" si="1"/>
        <v>0</v>
      </c>
    </row>
    <row r="15" spans="1:5" ht="56.25" customHeight="1" hidden="1">
      <c r="A15" s="217" t="s">
        <v>52</v>
      </c>
      <c r="B15" s="221"/>
      <c r="C15" s="222"/>
      <c r="D15" s="222" t="e">
        <f t="shared" si="0"/>
        <v>#DIV/0!</v>
      </c>
      <c r="E15" s="223">
        <f t="shared" si="1"/>
        <v>0</v>
      </c>
    </row>
    <row r="16" spans="1:5" ht="54" customHeight="1">
      <c r="A16" s="217" t="s">
        <v>104</v>
      </c>
      <c r="B16" s="221">
        <v>4135</v>
      </c>
      <c r="C16" s="222">
        <v>5987.84758</v>
      </c>
      <c r="D16" s="222">
        <f t="shared" si="0"/>
        <v>144.80888948004835</v>
      </c>
      <c r="E16" s="223">
        <f t="shared" si="1"/>
        <v>1852.8475799999997</v>
      </c>
    </row>
    <row r="17" spans="1:5" ht="43.5" customHeight="1" hidden="1">
      <c r="A17" s="217" t="s">
        <v>53</v>
      </c>
      <c r="B17" s="224"/>
      <c r="C17" s="225"/>
      <c r="D17" s="222"/>
      <c r="E17" s="223">
        <f t="shared" si="1"/>
        <v>0</v>
      </c>
    </row>
    <row r="18" spans="1:5" ht="24" customHeight="1">
      <c r="A18" s="217" t="s">
        <v>105</v>
      </c>
      <c r="B18" s="221">
        <v>9585.1</v>
      </c>
      <c r="C18" s="219">
        <v>9285.22035</v>
      </c>
      <c r="D18" s="222">
        <f aca="true" t="shared" si="2" ref="D18:D24">C18/B18*100</f>
        <v>96.87139779449353</v>
      </c>
      <c r="E18" s="223">
        <f t="shared" si="1"/>
        <v>-299.87965000000077</v>
      </c>
    </row>
    <row r="19" spans="1:5" ht="37.5" customHeight="1">
      <c r="A19" s="217" t="s">
        <v>91</v>
      </c>
      <c r="B19" s="221">
        <v>438.9</v>
      </c>
      <c r="C19" s="219">
        <v>658.51578</v>
      </c>
      <c r="D19" s="222">
        <f t="shared" si="2"/>
        <v>150.03777170198222</v>
      </c>
      <c r="E19" s="223">
        <f t="shared" si="1"/>
        <v>219.61577999999997</v>
      </c>
    </row>
    <row r="20" spans="1:8" ht="29.25" customHeight="1">
      <c r="A20" s="226" t="s">
        <v>61</v>
      </c>
      <c r="B20" s="221">
        <v>14983.66</v>
      </c>
      <c r="C20" s="219">
        <v>18096.62358</v>
      </c>
      <c r="D20" s="222">
        <f t="shared" si="2"/>
        <v>120.77572222007174</v>
      </c>
      <c r="E20" s="223">
        <f t="shared" si="1"/>
        <v>3112.9635799999996</v>
      </c>
      <c r="H20" s="10"/>
    </row>
    <row r="21" spans="1:5" ht="33.75" customHeight="1" hidden="1">
      <c r="A21" s="226" t="s">
        <v>11</v>
      </c>
      <c r="B21" s="221"/>
      <c r="C21" s="219"/>
      <c r="D21" s="227" t="e">
        <f t="shared" si="2"/>
        <v>#DIV/0!</v>
      </c>
      <c r="E21" s="223">
        <f t="shared" si="1"/>
        <v>0</v>
      </c>
    </row>
    <row r="22" spans="1:8" ht="70.5" customHeight="1">
      <c r="A22" s="226" t="s">
        <v>54</v>
      </c>
      <c r="B22" s="221">
        <v>1050</v>
      </c>
      <c r="C22" s="219">
        <v>1522.02371</v>
      </c>
      <c r="D22" s="222">
        <f t="shared" si="2"/>
        <v>144.95463904761905</v>
      </c>
      <c r="E22" s="223">
        <f t="shared" si="1"/>
        <v>472.02370999999994</v>
      </c>
      <c r="H22" s="10"/>
    </row>
    <row r="23" spans="1:8" ht="42" customHeight="1">
      <c r="A23" s="226" t="s">
        <v>136</v>
      </c>
      <c r="B23" s="221">
        <v>154.3</v>
      </c>
      <c r="C23" s="219">
        <v>229.86469</v>
      </c>
      <c r="D23" s="222">
        <f t="shared" si="2"/>
        <v>148.97257939079714</v>
      </c>
      <c r="E23" s="223">
        <f t="shared" si="1"/>
        <v>75.56468999999998</v>
      </c>
      <c r="G23" s="56"/>
      <c r="H23" s="10"/>
    </row>
    <row r="24" spans="1:8" ht="21.75" customHeight="1">
      <c r="A24" s="226" t="s">
        <v>20</v>
      </c>
      <c r="B24" s="221">
        <v>180</v>
      </c>
      <c r="C24" s="222">
        <v>470.46396</v>
      </c>
      <c r="D24" s="222">
        <f t="shared" si="2"/>
        <v>261.36886666666663</v>
      </c>
      <c r="E24" s="223">
        <f t="shared" si="1"/>
        <v>290.46396</v>
      </c>
      <c r="G24" s="10"/>
      <c r="H24" s="10"/>
    </row>
    <row r="25" spans="1:5" ht="21" customHeight="1" hidden="1">
      <c r="A25" s="226" t="s">
        <v>42</v>
      </c>
      <c r="B25" s="224"/>
      <c r="C25" s="228">
        <v>1.53</v>
      </c>
      <c r="D25" s="222"/>
      <c r="E25" s="223">
        <f t="shared" si="1"/>
        <v>1.53</v>
      </c>
    </row>
    <row r="26" spans="1:5" ht="24" customHeight="1" hidden="1">
      <c r="A26" s="226" t="s">
        <v>40</v>
      </c>
      <c r="B26" s="224"/>
      <c r="C26" s="228"/>
      <c r="D26" s="222"/>
      <c r="E26" s="223">
        <f t="shared" si="1"/>
        <v>0</v>
      </c>
    </row>
    <row r="27" spans="1:5" ht="37.5" customHeight="1" hidden="1">
      <c r="A27" s="226" t="s">
        <v>35</v>
      </c>
      <c r="B27" s="224"/>
      <c r="C27" s="228">
        <v>198.201</v>
      </c>
      <c r="D27" s="222"/>
      <c r="E27" s="223">
        <f t="shared" si="1"/>
        <v>198.201</v>
      </c>
    </row>
    <row r="28" spans="1:8" ht="38.25" customHeight="1" thickBot="1">
      <c r="A28" s="229" t="s">
        <v>120</v>
      </c>
      <c r="B28" s="230"/>
      <c r="C28" s="219">
        <v>0.14336</v>
      </c>
      <c r="D28" s="219"/>
      <c r="E28" s="220">
        <f t="shared" si="1"/>
        <v>0.14336</v>
      </c>
      <c r="H28" s="10"/>
    </row>
    <row r="29" spans="1:5" ht="30" customHeight="1" thickBot="1">
      <c r="A29" s="231" t="s">
        <v>9</v>
      </c>
      <c r="B29" s="232">
        <f>SUM(B9:B24)</f>
        <v>273218.1</v>
      </c>
      <c r="C29" s="233">
        <f>SUM(C9:C24)+C28</f>
        <v>311663.55210000003</v>
      </c>
      <c r="D29" s="233">
        <f aca="true" t="shared" si="3" ref="D29:D36">C29/B29*100</f>
        <v>114.07134157656466</v>
      </c>
      <c r="E29" s="234">
        <f t="shared" si="1"/>
        <v>38445.45210000005</v>
      </c>
    </row>
    <row r="30" spans="1:9" ht="24" customHeight="1">
      <c r="A30" s="235" t="s">
        <v>106</v>
      </c>
      <c r="B30" s="221">
        <v>72427.6</v>
      </c>
      <c r="C30" s="236">
        <v>72427.6</v>
      </c>
      <c r="D30" s="219">
        <f t="shared" si="3"/>
        <v>100</v>
      </c>
      <c r="E30" s="220">
        <f t="shared" si="1"/>
        <v>0</v>
      </c>
      <c r="G30" s="10"/>
      <c r="H30" s="10"/>
      <c r="I30" s="10"/>
    </row>
    <row r="31" spans="1:5" ht="48.75" customHeight="1" hidden="1" thickBot="1">
      <c r="A31" s="237"/>
      <c r="B31" s="238"/>
      <c r="C31" s="239"/>
      <c r="D31" s="240" t="e">
        <f t="shared" si="3"/>
        <v>#DIV/0!</v>
      </c>
      <c r="E31" s="241">
        <f t="shared" si="1"/>
        <v>0</v>
      </c>
    </row>
    <row r="32" spans="1:5" ht="63.75" customHeight="1" hidden="1">
      <c r="A32" s="242" t="s">
        <v>70</v>
      </c>
      <c r="B32" s="218"/>
      <c r="C32" s="236"/>
      <c r="D32" s="219" t="e">
        <f t="shared" si="3"/>
        <v>#DIV/0!</v>
      </c>
      <c r="E32" s="220">
        <f t="shared" si="1"/>
        <v>0</v>
      </c>
    </row>
    <row r="33" spans="1:5" ht="65.25" customHeight="1" hidden="1">
      <c r="A33" s="243" t="s">
        <v>71</v>
      </c>
      <c r="B33" s="221"/>
      <c r="C33" s="244"/>
      <c r="D33" s="222" t="e">
        <f t="shared" si="3"/>
        <v>#DIV/0!</v>
      </c>
      <c r="E33" s="223">
        <f t="shared" si="1"/>
        <v>0</v>
      </c>
    </row>
    <row r="34" spans="1:5" ht="24.75" customHeight="1" thickBot="1">
      <c r="A34" s="235" t="s">
        <v>127</v>
      </c>
      <c r="B34" s="245">
        <v>57637.5</v>
      </c>
      <c r="C34" s="246">
        <v>57637.5</v>
      </c>
      <c r="D34" s="247">
        <f t="shared" si="3"/>
        <v>100</v>
      </c>
      <c r="E34" s="248">
        <f t="shared" si="1"/>
        <v>0</v>
      </c>
    </row>
    <row r="35" spans="1:8" ht="27" customHeight="1" thickBot="1">
      <c r="A35" s="249" t="s">
        <v>12</v>
      </c>
      <c r="B35" s="232">
        <f>SUM(B29:B34)</f>
        <v>403283.19999999995</v>
      </c>
      <c r="C35" s="233">
        <f>SUM(C29:C34)</f>
        <v>441728.65210000006</v>
      </c>
      <c r="D35" s="233">
        <f t="shared" si="3"/>
        <v>109.53311521531275</v>
      </c>
      <c r="E35" s="234">
        <f t="shared" si="1"/>
        <v>38445.45210000011</v>
      </c>
      <c r="H35" s="10"/>
    </row>
    <row r="36" spans="1:8" ht="38.25" customHeight="1" thickBot="1">
      <c r="A36" s="250" t="s">
        <v>14</v>
      </c>
      <c r="B36" s="232">
        <f>SUM(B38:B54)+B56+B55</f>
        <v>3744338.2339999997</v>
      </c>
      <c r="C36" s="251">
        <f>SUM(C38:C54)+C56+C55</f>
        <v>3657977.376059999</v>
      </c>
      <c r="D36" s="233">
        <f t="shared" si="3"/>
        <v>97.69356151760513</v>
      </c>
      <c r="E36" s="234">
        <f t="shared" si="1"/>
        <v>-86360.85794000048</v>
      </c>
      <c r="G36" s="10"/>
      <c r="H36" s="66"/>
    </row>
    <row r="37" spans="1:8" ht="21" customHeight="1">
      <c r="A37" s="252" t="s">
        <v>15</v>
      </c>
      <c r="B37" s="253"/>
      <c r="C37" s="254"/>
      <c r="D37" s="254"/>
      <c r="E37" s="255"/>
      <c r="H37" s="66"/>
    </row>
    <row r="38" spans="1:8" ht="83.25" customHeight="1">
      <c r="A38" s="243" t="s">
        <v>107</v>
      </c>
      <c r="B38" s="221">
        <v>1877104.129</v>
      </c>
      <c r="C38" s="236">
        <v>1877100.32414</v>
      </c>
      <c r="D38" s="219">
        <f aca="true" t="shared" si="4" ref="D38:D59">C38/B38*100</f>
        <v>99.99979730160192</v>
      </c>
      <c r="E38" s="220">
        <f aca="true" t="shared" si="5" ref="E38:E59">C38-B38</f>
        <v>-3.8048600000329316</v>
      </c>
      <c r="G38" s="10"/>
      <c r="H38" s="62"/>
    </row>
    <row r="39" spans="1:5" ht="168.75" customHeight="1" hidden="1">
      <c r="A39" s="256" t="s">
        <v>26</v>
      </c>
      <c r="B39" s="221"/>
      <c r="C39" s="244"/>
      <c r="D39" s="222" t="e">
        <f t="shared" si="4"/>
        <v>#DIV/0!</v>
      </c>
      <c r="E39" s="223">
        <f t="shared" si="5"/>
        <v>0</v>
      </c>
    </row>
    <row r="40" spans="1:5" ht="90.75" customHeight="1">
      <c r="A40" s="243" t="s">
        <v>47</v>
      </c>
      <c r="B40" s="221">
        <v>494017.8</v>
      </c>
      <c r="C40" s="221">
        <v>493930.72782</v>
      </c>
      <c r="D40" s="222">
        <f t="shared" si="4"/>
        <v>99.98237468771369</v>
      </c>
      <c r="E40" s="223">
        <f t="shared" si="5"/>
        <v>-87.0721800000174</v>
      </c>
    </row>
    <row r="41" spans="1:7" ht="150.75" customHeight="1">
      <c r="A41" s="243" t="s">
        <v>48</v>
      </c>
      <c r="B41" s="221">
        <v>40298.2</v>
      </c>
      <c r="C41" s="221">
        <v>34870.03082</v>
      </c>
      <c r="D41" s="219">
        <f t="shared" si="4"/>
        <v>86.52999593033933</v>
      </c>
      <c r="E41" s="220">
        <f t="shared" si="5"/>
        <v>-5428.169179999997</v>
      </c>
      <c r="G41" s="10"/>
    </row>
    <row r="42" spans="1:5" ht="48.75" customHeight="1">
      <c r="A42" s="257" t="s">
        <v>68</v>
      </c>
      <c r="B42" s="221">
        <v>68389.4</v>
      </c>
      <c r="C42" s="236">
        <v>67928.72778</v>
      </c>
      <c r="D42" s="219">
        <f t="shared" si="4"/>
        <v>99.32639821375828</v>
      </c>
      <c r="E42" s="220">
        <f t="shared" si="5"/>
        <v>-460.6722199999931</v>
      </c>
    </row>
    <row r="43" spans="1:5" ht="0.75" customHeight="1" hidden="1">
      <c r="A43" s="257" t="s">
        <v>62</v>
      </c>
      <c r="B43" s="221"/>
      <c r="C43" s="236"/>
      <c r="D43" s="219" t="e">
        <f t="shared" si="4"/>
        <v>#DIV/0!</v>
      </c>
      <c r="E43" s="220">
        <f t="shared" si="5"/>
        <v>0</v>
      </c>
    </row>
    <row r="44" spans="1:5" ht="33" customHeight="1">
      <c r="A44" s="257" t="s">
        <v>63</v>
      </c>
      <c r="B44" s="221">
        <v>4083.4</v>
      </c>
      <c r="C44" s="236">
        <v>4083.39993</v>
      </c>
      <c r="D44" s="219">
        <f t="shared" si="4"/>
        <v>99.99999828574228</v>
      </c>
      <c r="E44" s="220">
        <f t="shared" si="5"/>
        <v>-7.000000005064066E-05</v>
      </c>
    </row>
    <row r="45" spans="1:5" ht="33.75" customHeight="1">
      <c r="A45" s="257" t="s">
        <v>108</v>
      </c>
      <c r="B45" s="221">
        <v>192845</v>
      </c>
      <c r="C45" s="244">
        <v>192845</v>
      </c>
      <c r="D45" s="222">
        <f t="shared" si="4"/>
        <v>100</v>
      </c>
      <c r="E45" s="223">
        <f t="shared" si="5"/>
        <v>0</v>
      </c>
    </row>
    <row r="46" spans="1:5" ht="45.75" customHeight="1">
      <c r="A46" s="256" t="s">
        <v>64</v>
      </c>
      <c r="B46" s="221">
        <v>510.4</v>
      </c>
      <c r="C46" s="244">
        <v>500.31006</v>
      </c>
      <c r="D46" s="222">
        <f t="shared" si="4"/>
        <v>98.02313087774296</v>
      </c>
      <c r="E46" s="223">
        <f t="shared" si="5"/>
        <v>-10.089939999999956</v>
      </c>
    </row>
    <row r="47" spans="1:5" ht="34.5" customHeight="1">
      <c r="A47" s="256" t="s">
        <v>109</v>
      </c>
      <c r="B47" s="221">
        <v>254303.3</v>
      </c>
      <c r="C47" s="244">
        <v>254303.3</v>
      </c>
      <c r="D47" s="219">
        <f t="shared" si="4"/>
        <v>100</v>
      </c>
      <c r="E47" s="220">
        <f t="shared" si="5"/>
        <v>0</v>
      </c>
    </row>
    <row r="48" spans="1:5" ht="39.75" customHeight="1" hidden="1">
      <c r="A48" s="256" t="s">
        <v>49</v>
      </c>
      <c r="B48" s="221"/>
      <c r="C48" s="244"/>
      <c r="D48" s="222" t="e">
        <f t="shared" si="4"/>
        <v>#DIV/0!</v>
      </c>
      <c r="E48" s="223">
        <f t="shared" si="5"/>
        <v>0</v>
      </c>
    </row>
    <row r="49" spans="1:5" ht="33.75" customHeight="1">
      <c r="A49" s="256" t="s">
        <v>128</v>
      </c>
      <c r="B49" s="221">
        <v>17050.23</v>
      </c>
      <c r="C49" s="258">
        <v>15570.87135</v>
      </c>
      <c r="D49" s="222">
        <f t="shared" si="4"/>
        <v>91.32352672075392</v>
      </c>
      <c r="E49" s="223">
        <f t="shared" si="5"/>
        <v>-1479.3586500000001</v>
      </c>
    </row>
    <row r="50" spans="1:5" ht="33.75" customHeight="1">
      <c r="A50" s="256" t="s">
        <v>110</v>
      </c>
      <c r="B50" s="221">
        <v>591819</v>
      </c>
      <c r="C50" s="258">
        <v>591819</v>
      </c>
      <c r="D50" s="222">
        <f t="shared" si="4"/>
        <v>100</v>
      </c>
      <c r="E50" s="223">
        <f t="shared" si="5"/>
        <v>0</v>
      </c>
    </row>
    <row r="51" spans="1:5" ht="48" customHeight="1">
      <c r="A51" s="256" t="s">
        <v>121</v>
      </c>
      <c r="B51" s="221">
        <v>13038.9</v>
      </c>
      <c r="C51" s="258">
        <v>12897.761</v>
      </c>
      <c r="D51" s="222">
        <f t="shared" si="4"/>
        <v>98.91755439492596</v>
      </c>
      <c r="E51" s="223">
        <f t="shared" si="5"/>
        <v>-141.1389999999992</v>
      </c>
    </row>
    <row r="52" spans="1:5" ht="107.25" customHeight="1">
      <c r="A52" s="256" t="s">
        <v>69</v>
      </c>
      <c r="B52" s="221">
        <v>14497.7</v>
      </c>
      <c r="C52" s="221">
        <v>13138.29409</v>
      </c>
      <c r="D52" s="222">
        <f t="shared" si="4"/>
        <v>90.62329948888444</v>
      </c>
      <c r="E52" s="223">
        <f t="shared" si="5"/>
        <v>-1359.4059100000013</v>
      </c>
    </row>
    <row r="53" spans="1:5" ht="33.75" customHeight="1">
      <c r="A53" s="256" t="s">
        <v>129</v>
      </c>
      <c r="B53" s="221">
        <v>38439.4</v>
      </c>
      <c r="C53" s="221">
        <v>35949.57703</v>
      </c>
      <c r="D53" s="222">
        <f t="shared" si="4"/>
        <v>93.52273196251762</v>
      </c>
      <c r="E53" s="223">
        <f t="shared" si="5"/>
        <v>-2489.822970000001</v>
      </c>
    </row>
    <row r="54" spans="1:5" ht="81.75" customHeight="1">
      <c r="A54" s="256" t="s">
        <v>124</v>
      </c>
      <c r="B54" s="221">
        <v>12322.275</v>
      </c>
      <c r="C54" s="221">
        <v>12205.7495</v>
      </c>
      <c r="D54" s="222">
        <f t="shared" si="4"/>
        <v>99.05435075909278</v>
      </c>
      <c r="E54" s="223">
        <f t="shared" si="5"/>
        <v>-116.52549999999974</v>
      </c>
    </row>
    <row r="55" spans="1:5" ht="240" customHeight="1">
      <c r="A55" s="256" t="s">
        <v>142</v>
      </c>
      <c r="B55" s="221">
        <v>123886.7</v>
      </c>
      <c r="C55" s="221">
        <v>49109.40547</v>
      </c>
      <c r="D55" s="222">
        <f t="shared" si="4"/>
        <v>39.640579230861746</v>
      </c>
      <c r="E55" s="223">
        <f t="shared" si="5"/>
        <v>-74777.29453</v>
      </c>
    </row>
    <row r="56" spans="1:5" ht="63" customHeight="1">
      <c r="A56" s="256" t="s">
        <v>118</v>
      </c>
      <c r="B56" s="221">
        <v>1732.4</v>
      </c>
      <c r="C56" s="221">
        <v>1724.89707</v>
      </c>
      <c r="D56" s="222">
        <f t="shared" si="4"/>
        <v>99.56690544908795</v>
      </c>
      <c r="E56" s="223">
        <f t="shared" si="5"/>
        <v>-7.502930000000106</v>
      </c>
    </row>
    <row r="57" spans="1:5" ht="36" customHeight="1" thickBot="1">
      <c r="A57" s="259" t="s">
        <v>41</v>
      </c>
      <c r="B57" s="221">
        <v>3403.805</v>
      </c>
      <c r="C57" s="221">
        <v>3070.92817</v>
      </c>
      <c r="D57" s="222">
        <f t="shared" si="4"/>
        <v>90.22044946758115</v>
      </c>
      <c r="E57" s="223">
        <f t="shared" si="5"/>
        <v>-332.8768299999997</v>
      </c>
    </row>
    <row r="58" spans="1:5" ht="63" customHeight="1" hidden="1" thickBot="1">
      <c r="A58" s="260" t="s">
        <v>80</v>
      </c>
      <c r="B58" s="261"/>
      <c r="C58" s="261"/>
      <c r="D58" s="262" t="e">
        <f t="shared" si="4"/>
        <v>#DIV/0!</v>
      </c>
      <c r="E58" s="263">
        <f t="shared" si="5"/>
        <v>0</v>
      </c>
    </row>
    <row r="59" spans="1:5" ht="26.25" customHeight="1" thickBot="1">
      <c r="A59" s="249" t="s">
        <v>10</v>
      </c>
      <c r="B59" s="232">
        <f>B35+B36+B57+B58</f>
        <v>4151025.2389999996</v>
      </c>
      <c r="C59" s="232">
        <f>C35+C36+C57+C58</f>
        <v>4102776.9563299995</v>
      </c>
      <c r="D59" s="233">
        <f t="shared" si="4"/>
        <v>98.83767792552321</v>
      </c>
      <c r="E59" s="234">
        <f t="shared" si="5"/>
        <v>-48248.2826700001</v>
      </c>
    </row>
    <row r="60" spans="2:3" ht="26.25" customHeight="1">
      <c r="B60" s="39"/>
      <c r="C60" s="31"/>
    </row>
    <row r="61" spans="2:5" ht="38.25" customHeight="1">
      <c r="B61" s="34"/>
      <c r="C61" s="35"/>
      <c r="E61" s="32"/>
    </row>
    <row r="62" spans="2:5" ht="35.25" customHeight="1">
      <c r="B62" s="2"/>
      <c r="C62" s="2"/>
      <c r="E62" s="10"/>
    </row>
    <row r="63" spans="2:5" ht="24.75" customHeight="1">
      <c r="B63" s="2"/>
      <c r="C63" s="2"/>
      <c r="E63" s="32"/>
    </row>
    <row r="64" spans="2:3" ht="12.75">
      <c r="B64" s="10"/>
      <c r="C64" s="10"/>
    </row>
    <row r="65" ht="12.75">
      <c r="C65" s="45"/>
    </row>
    <row r="66" spans="2:3" ht="12.75">
      <c r="B66" s="10"/>
      <c r="C66" s="45"/>
    </row>
    <row r="67" ht="12.75">
      <c r="C67" s="10"/>
    </row>
  </sheetData>
  <sheetProtection/>
  <mergeCells count="8">
    <mergeCell ref="D5:D7"/>
    <mergeCell ref="E5:E7"/>
    <mergeCell ref="A1:E1"/>
    <mergeCell ref="A2:E2"/>
    <mergeCell ref="A3:E3"/>
    <mergeCell ref="B5:B7"/>
    <mergeCell ref="A5:A7"/>
    <mergeCell ref="C5:C7"/>
  </mergeCells>
  <printOptions horizontalCentered="1"/>
  <pageMargins left="0.4330708661417323" right="0.3937007874015748" top="0.4330708661417323" bottom="0.4724409448818898" header="0.1968503937007874" footer="0.1968503937007874"/>
  <pageSetup horizontalDpi="600" verticalDpi="600" orientation="portrait" paperSize="9" scale="75" r:id="rId1"/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showZeros="0" tabSelected="1" view="pageBreakPreview" zoomScale="60" zoomScaleNormal="46" workbookViewId="0" topLeftCell="A1">
      <selection activeCell="A100" sqref="A100"/>
    </sheetView>
  </sheetViews>
  <sheetFormatPr defaultColWidth="9.00390625" defaultRowHeight="12.75"/>
  <cols>
    <col min="1" max="1" width="71.25390625" style="1" customWidth="1"/>
    <col min="2" max="2" width="31.125" style="0" customWidth="1"/>
    <col min="3" max="3" width="32.625" style="0" customWidth="1"/>
    <col min="4" max="4" width="29.625" style="0" customWidth="1"/>
    <col min="5" max="5" width="20.25390625" style="0" customWidth="1"/>
    <col min="6" max="6" width="21.125" style="0" customWidth="1"/>
    <col min="7" max="7" width="26.375" style="0" customWidth="1"/>
    <col min="8" max="8" width="30.25390625" style="0" customWidth="1"/>
    <col min="10" max="10" width="16.75390625" style="0" customWidth="1"/>
    <col min="11" max="11" width="26.375" style="0" customWidth="1"/>
  </cols>
  <sheetData>
    <row r="1" spans="1:8" ht="31.5" customHeight="1">
      <c r="A1" s="285" t="s">
        <v>36</v>
      </c>
      <c r="B1" s="285"/>
      <c r="C1" s="285"/>
      <c r="D1" s="285"/>
      <c r="E1" s="285"/>
      <c r="F1" s="285"/>
      <c r="G1" s="285"/>
      <c r="H1" s="285"/>
    </row>
    <row r="2" spans="1:8" ht="42.75" customHeight="1">
      <c r="A2" s="286" t="s">
        <v>1</v>
      </c>
      <c r="B2" s="286"/>
      <c r="C2" s="286"/>
      <c r="D2" s="286"/>
      <c r="E2" s="286"/>
      <c r="F2" s="286"/>
      <c r="G2" s="286"/>
      <c r="H2" s="286"/>
    </row>
    <row r="3" spans="1:8" ht="44.25" customHeight="1">
      <c r="A3" s="286" t="s">
        <v>137</v>
      </c>
      <c r="B3" s="286"/>
      <c r="C3" s="286"/>
      <c r="D3" s="286"/>
      <c r="E3" s="286"/>
      <c r="F3" s="286"/>
      <c r="G3" s="286"/>
      <c r="H3" s="286"/>
    </row>
    <row r="4" spans="1:8" ht="32.25" customHeight="1" thickBot="1">
      <c r="A4" s="280" t="s">
        <v>149</v>
      </c>
      <c r="B4" s="280"/>
      <c r="C4" s="84"/>
      <c r="D4" s="85"/>
      <c r="E4" s="85"/>
      <c r="F4" s="85"/>
      <c r="G4" s="86"/>
      <c r="H4" s="87" t="s">
        <v>7</v>
      </c>
    </row>
    <row r="5" spans="1:8" ht="23.25" customHeight="1">
      <c r="A5" s="291" t="s">
        <v>0</v>
      </c>
      <c r="B5" s="287" t="s">
        <v>119</v>
      </c>
      <c r="C5" s="293" t="s">
        <v>143</v>
      </c>
      <c r="D5" s="289" t="s">
        <v>144</v>
      </c>
      <c r="E5" s="281" t="s">
        <v>22</v>
      </c>
      <c r="F5" s="282"/>
      <c r="G5" s="283" t="s">
        <v>23</v>
      </c>
      <c r="H5" s="284"/>
    </row>
    <row r="6" spans="1:11" ht="128.25" customHeight="1" thickBot="1">
      <c r="A6" s="292"/>
      <c r="B6" s="288"/>
      <c r="C6" s="294"/>
      <c r="D6" s="290"/>
      <c r="E6" s="88" t="s">
        <v>145</v>
      </c>
      <c r="F6" s="89" t="s">
        <v>24</v>
      </c>
      <c r="G6" s="90" t="s">
        <v>145</v>
      </c>
      <c r="H6" s="91" t="s">
        <v>24</v>
      </c>
      <c r="K6" s="42"/>
    </row>
    <row r="7" spans="1:8" ht="23.25" customHeight="1" thickBot="1">
      <c r="A7" s="69">
        <v>1</v>
      </c>
      <c r="B7" s="92">
        <v>2</v>
      </c>
      <c r="C7" s="93">
        <v>3</v>
      </c>
      <c r="D7" s="94">
        <v>4</v>
      </c>
      <c r="E7" s="92">
        <v>5</v>
      </c>
      <c r="F7" s="94">
        <v>6</v>
      </c>
      <c r="G7" s="95">
        <v>7</v>
      </c>
      <c r="H7" s="94">
        <v>8</v>
      </c>
    </row>
    <row r="8" spans="1:8" ht="44.25" customHeight="1">
      <c r="A8" s="70" t="s">
        <v>16</v>
      </c>
      <c r="B8" s="96">
        <v>5642.4</v>
      </c>
      <c r="C8" s="97">
        <v>5639.47916</v>
      </c>
      <c r="D8" s="98">
        <v>5639.47916</v>
      </c>
      <c r="E8" s="99">
        <f>C8/B8*100</f>
        <v>99.94823408478662</v>
      </c>
      <c r="F8" s="98">
        <f aca="true" t="shared" si="0" ref="F8:F40">D8/B8*100</f>
        <v>99.94823408478662</v>
      </c>
      <c r="G8" s="100">
        <f>C8-B8</f>
        <v>-2.920839999999771</v>
      </c>
      <c r="H8" s="98">
        <f aca="true" t="shared" si="1" ref="H8:H40">D8-B8</f>
        <v>-2.920839999999771</v>
      </c>
    </row>
    <row r="9" spans="1:8" ht="35.25" customHeight="1">
      <c r="A9" s="71" t="s">
        <v>2</v>
      </c>
      <c r="B9" s="96">
        <v>437971.92693</v>
      </c>
      <c r="C9" s="101">
        <v>432280.43231</v>
      </c>
      <c r="D9" s="102">
        <v>432280.43231</v>
      </c>
      <c r="E9" s="96">
        <f aca="true" t="shared" si="2" ref="E9:E73">C9/B9*100</f>
        <v>98.70048871399246</v>
      </c>
      <c r="F9" s="102">
        <f t="shared" si="0"/>
        <v>98.70048871399246</v>
      </c>
      <c r="G9" s="103">
        <f aca="true" t="shared" si="3" ref="G9:G73">C9-B9</f>
        <v>-5691.494620000012</v>
      </c>
      <c r="H9" s="102">
        <f t="shared" si="1"/>
        <v>-5691.494620000012</v>
      </c>
    </row>
    <row r="10" spans="1:11" ht="41.25" customHeight="1">
      <c r="A10" s="71" t="s">
        <v>3</v>
      </c>
      <c r="B10" s="96">
        <v>610423.73698</v>
      </c>
      <c r="C10" s="101">
        <v>577710.29402</v>
      </c>
      <c r="D10" s="102">
        <v>577688.756</v>
      </c>
      <c r="E10" s="96">
        <f t="shared" si="2"/>
        <v>94.64086322693709</v>
      </c>
      <c r="F10" s="102">
        <f t="shared" si="0"/>
        <v>94.63733485497264</v>
      </c>
      <c r="G10" s="103">
        <f t="shared" si="3"/>
        <v>-32713.442960000015</v>
      </c>
      <c r="H10" s="102">
        <f t="shared" si="1"/>
        <v>-32734.980979999993</v>
      </c>
      <c r="K10" s="10"/>
    </row>
    <row r="11" spans="1:11" ht="60.75" customHeight="1">
      <c r="A11" s="71" t="s">
        <v>25</v>
      </c>
      <c r="B11" s="96">
        <v>79455.95917</v>
      </c>
      <c r="C11" s="101">
        <v>78763.52176</v>
      </c>
      <c r="D11" s="102">
        <v>78763.52176</v>
      </c>
      <c r="E11" s="96">
        <f t="shared" si="2"/>
        <v>99.12852677479043</v>
      </c>
      <c r="F11" s="102">
        <f t="shared" si="0"/>
        <v>99.12852677479043</v>
      </c>
      <c r="G11" s="103">
        <f t="shared" si="3"/>
        <v>-692.4374099999986</v>
      </c>
      <c r="H11" s="102">
        <f t="shared" si="1"/>
        <v>-692.4374099999986</v>
      </c>
      <c r="K11" s="67"/>
    </row>
    <row r="12" spans="1:8" ht="59.25" customHeight="1">
      <c r="A12" s="71" t="s">
        <v>146</v>
      </c>
      <c r="B12" s="96">
        <v>44249.11617</v>
      </c>
      <c r="C12" s="101">
        <v>6614.45315</v>
      </c>
      <c r="D12" s="102">
        <v>6614.45315</v>
      </c>
      <c r="E12" s="96">
        <f t="shared" si="2"/>
        <v>14.948215292228738</v>
      </c>
      <c r="F12" s="102">
        <f t="shared" si="0"/>
        <v>14.948215292228738</v>
      </c>
      <c r="G12" s="103">
        <f t="shared" si="3"/>
        <v>-37634.66302</v>
      </c>
      <c r="H12" s="102">
        <f t="shared" si="1"/>
        <v>-37634.66302</v>
      </c>
    </row>
    <row r="13" spans="1:8" ht="79.5" customHeight="1" hidden="1">
      <c r="A13" s="72"/>
      <c r="B13" s="104"/>
      <c r="C13" s="105"/>
      <c r="D13" s="106"/>
      <c r="E13" s="104" t="e">
        <f t="shared" si="2"/>
        <v>#DIV/0!</v>
      </c>
      <c r="F13" s="106" t="e">
        <f t="shared" si="0"/>
        <v>#DIV/0!</v>
      </c>
      <c r="G13" s="107">
        <f t="shared" si="3"/>
        <v>0</v>
      </c>
      <c r="H13" s="106">
        <f t="shared" si="1"/>
        <v>0</v>
      </c>
    </row>
    <row r="14" spans="1:8" ht="42.75" customHeight="1">
      <c r="A14" s="71" t="s">
        <v>13</v>
      </c>
      <c r="B14" s="96">
        <v>47591.08898</v>
      </c>
      <c r="C14" s="101">
        <v>47066.2262</v>
      </c>
      <c r="D14" s="102">
        <v>47066.2262</v>
      </c>
      <c r="E14" s="96">
        <f t="shared" si="2"/>
        <v>98.89714063861709</v>
      </c>
      <c r="F14" s="102">
        <f t="shared" si="0"/>
        <v>98.89714063861709</v>
      </c>
      <c r="G14" s="103">
        <f t="shared" si="3"/>
        <v>-524.8627800000031</v>
      </c>
      <c r="H14" s="102">
        <f t="shared" si="1"/>
        <v>-524.8627800000031</v>
      </c>
    </row>
    <row r="15" spans="1:8" ht="49.5" customHeight="1">
      <c r="A15" s="71" t="s">
        <v>30</v>
      </c>
      <c r="B15" s="96">
        <f>B18+B16+B17</f>
        <v>200</v>
      </c>
      <c r="C15" s="101">
        <f>C18+C16+C17</f>
        <v>199.9986</v>
      </c>
      <c r="D15" s="102">
        <f>D18+D16+D17</f>
        <v>199.9986</v>
      </c>
      <c r="E15" s="96">
        <f t="shared" si="2"/>
        <v>99.9993</v>
      </c>
      <c r="F15" s="102">
        <f t="shared" si="0"/>
        <v>99.9993</v>
      </c>
      <c r="G15" s="103">
        <f t="shared" si="3"/>
        <v>-0.0013999999999896318</v>
      </c>
      <c r="H15" s="102">
        <f t="shared" si="1"/>
        <v>-0.0013999999999896318</v>
      </c>
    </row>
    <row r="16" spans="1:8" ht="135.75" customHeight="1" hidden="1">
      <c r="A16" s="73" t="s">
        <v>87</v>
      </c>
      <c r="B16" s="104"/>
      <c r="C16" s="105"/>
      <c r="D16" s="106"/>
      <c r="E16" s="108" t="e">
        <f t="shared" si="2"/>
        <v>#DIV/0!</v>
      </c>
      <c r="F16" s="106" t="e">
        <f t="shared" si="0"/>
        <v>#DIV/0!</v>
      </c>
      <c r="G16" s="107">
        <f t="shared" si="3"/>
        <v>0</v>
      </c>
      <c r="H16" s="106">
        <f t="shared" si="1"/>
        <v>0</v>
      </c>
    </row>
    <row r="17" spans="1:8" ht="40.5" customHeight="1">
      <c r="A17" s="73" t="s">
        <v>117</v>
      </c>
      <c r="B17" s="104">
        <v>130</v>
      </c>
      <c r="C17" s="105">
        <v>130</v>
      </c>
      <c r="D17" s="106">
        <v>130</v>
      </c>
      <c r="E17" s="104">
        <f t="shared" si="2"/>
        <v>100</v>
      </c>
      <c r="F17" s="106">
        <f t="shared" si="0"/>
        <v>100</v>
      </c>
      <c r="G17" s="107">
        <f t="shared" si="3"/>
        <v>0</v>
      </c>
      <c r="H17" s="106">
        <f t="shared" si="1"/>
        <v>0</v>
      </c>
    </row>
    <row r="18" spans="1:8" ht="57" customHeight="1">
      <c r="A18" s="74" t="s">
        <v>88</v>
      </c>
      <c r="B18" s="104">
        <v>70</v>
      </c>
      <c r="C18" s="105">
        <v>69.9986</v>
      </c>
      <c r="D18" s="106">
        <v>69.9986</v>
      </c>
      <c r="E18" s="104">
        <f t="shared" si="2"/>
        <v>99.998</v>
      </c>
      <c r="F18" s="106">
        <f t="shared" si="0"/>
        <v>99.998</v>
      </c>
      <c r="G18" s="107">
        <f t="shared" si="3"/>
        <v>-0.0014000000000038426</v>
      </c>
      <c r="H18" s="106">
        <f t="shared" si="1"/>
        <v>-0.0014000000000038426</v>
      </c>
    </row>
    <row r="19" spans="1:8" ht="38.25" customHeight="1">
      <c r="A19" s="71" t="s">
        <v>4</v>
      </c>
      <c r="B19" s="96">
        <v>24168.40064</v>
      </c>
      <c r="C19" s="101">
        <v>24077.35643</v>
      </c>
      <c r="D19" s="102">
        <v>24077.35643</v>
      </c>
      <c r="E19" s="96">
        <f t="shared" si="2"/>
        <v>99.62329236693752</v>
      </c>
      <c r="F19" s="102">
        <f t="shared" si="0"/>
        <v>99.62329236693752</v>
      </c>
      <c r="G19" s="103">
        <f t="shared" si="3"/>
        <v>-91.04421000000002</v>
      </c>
      <c r="H19" s="102">
        <f t="shared" si="1"/>
        <v>-91.04421000000002</v>
      </c>
    </row>
    <row r="20" spans="1:8" ht="58.5" customHeight="1" hidden="1">
      <c r="A20" s="75" t="s">
        <v>29</v>
      </c>
      <c r="B20" s="96">
        <f>SUM(B21:B22)</f>
        <v>0</v>
      </c>
      <c r="C20" s="101">
        <f>SUM(C21:C22)</f>
        <v>0</v>
      </c>
      <c r="D20" s="102">
        <f>SUM(D21:D22)</f>
        <v>0</v>
      </c>
      <c r="E20" s="96" t="e">
        <f t="shared" si="2"/>
        <v>#DIV/0!</v>
      </c>
      <c r="F20" s="102" t="e">
        <f t="shared" si="0"/>
        <v>#DIV/0!</v>
      </c>
      <c r="G20" s="103">
        <f t="shared" si="3"/>
        <v>0</v>
      </c>
      <c r="H20" s="102">
        <f t="shared" si="1"/>
        <v>0</v>
      </c>
    </row>
    <row r="21" spans="1:8" ht="52.5" customHeight="1" hidden="1">
      <c r="A21" s="76" t="s">
        <v>27</v>
      </c>
      <c r="B21" s="104"/>
      <c r="C21" s="105">
        <v>0</v>
      </c>
      <c r="D21" s="106">
        <v>0</v>
      </c>
      <c r="E21" s="104" t="e">
        <f t="shared" si="2"/>
        <v>#DIV/0!</v>
      </c>
      <c r="F21" s="106" t="e">
        <f t="shared" si="0"/>
        <v>#DIV/0!</v>
      </c>
      <c r="G21" s="107">
        <f t="shared" si="3"/>
        <v>0</v>
      </c>
      <c r="H21" s="106">
        <f t="shared" si="1"/>
        <v>0</v>
      </c>
    </row>
    <row r="22" spans="1:8" ht="166.5" customHeight="1" hidden="1">
      <c r="A22" s="76" t="s">
        <v>28</v>
      </c>
      <c r="B22" s="104"/>
      <c r="C22" s="105"/>
      <c r="D22" s="106"/>
      <c r="E22" s="104" t="e">
        <f t="shared" si="2"/>
        <v>#DIV/0!</v>
      </c>
      <c r="F22" s="106" t="e">
        <f t="shared" si="0"/>
        <v>#DIV/0!</v>
      </c>
      <c r="G22" s="109">
        <f t="shared" si="3"/>
        <v>0</v>
      </c>
      <c r="H22" s="110">
        <f t="shared" si="1"/>
        <v>0</v>
      </c>
    </row>
    <row r="23" spans="1:8" ht="88.5" customHeight="1">
      <c r="A23" s="77" t="s">
        <v>31</v>
      </c>
      <c r="B23" s="96">
        <f>SUM(B24:B24)</f>
        <v>18443.3</v>
      </c>
      <c r="C23" s="101">
        <f>SUM(C24:C24)</f>
        <v>17568.00987</v>
      </c>
      <c r="D23" s="102">
        <f>SUM(D24:D24)</f>
        <v>17568.00987</v>
      </c>
      <c r="E23" s="96">
        <f t="shared" si="2"/>
        <v>95.25415663140545</v>
      </c>
      <c r="F23" s="102">
        <f t="shared" si="0"/>
        <v>95.25415663140545</v>
      </c>
      <c r="G23" s="103">
        <f t="shared" si="3"/>
        <v>-875.2901299999976</v>
      </c>
      <c r="H23" s="102">
        <f t="shared" si="1"/>
        <v>-875.2901299999976</v>
      </c>
    </row>
    <row r="24" spans="1:8" ht="88.5" customHeight="1">
      <c r="A24" s="74" t="s">
        <v>111</v>
      </c>
      <c r="B24" s="104">
        <v>18443.3</v>
      </c>
      <c r="C24" s="105">
        <v>17568.00987</v>
      </c>
      <c r="D24" s="106">
        <v>17568.00987</v>
      </c>
      <c r="E24" s="104">
        <f t="shared" si="2"/>
        <v>95.25415663140545</v>
      </c>
      <c r="F24" s="106">
        <f t="shared" si="0"/>
        <v>95.25415663140545</v>
      </c>
      <c r="G24" s="107">
        <f t="shared" si="3"/>
        <v>-875.2901299999976</v>
      </c>
      <c r="H24" s="106">
        <f t="shared" si="1"/>
        <v>-875.2901299999976</v>
      </c>
    </row>
    <row r="25" spans="1:11" ht="64.5" customHeight="1">
      <c r="A25" s="71" t="s">
        <v>74</v>
      </c>
      <c r="B25" s="111">
        <f>SUM(B26:B32)</f>
        <v>1751.55</v>
      </c>
      <c r="C25" s="112">
        <f>SUM(C26:C32)</f>
        <v>800.3455600000001</v>
      </c>
      <c r="D25" s="113">
        <f>SUM(D26:D32)</f>
        <v>799.7325400000001</v>
      </c>
      <c r="E25" s="96">
        <f t="shared" si="2"/>
        <v>45.69356056064629</v>
      </c>
      <c r="F25" s="102">
        <f t="shared" si="0"/>
        <v>45.65856184522281</v>
      </c>
      <c r="G25" s="103">
        <f t="shared" si="3"/>
        <v>-951.2044399999999</v>
      </c>
      <c r="H25" s="102">
        <f t="shared" si="1"/>
        <v>-951.8174599999999</v>
      </c>
      <c r="I25" s="24"/>
      <c r="J25" s="40"/>
      <c r="K25" s="49"/>
    </row>
    <row r="26" spans="1:11" ht="65.25" customHeight="1">
      <c r="A26" s="74" t="s">
        <v>131</v>
      </c>
      <c r="B26" s="104">
        <v>1000</v>
      </c>
      <c r="C26" s="105">
        <v>196.94146</v>
      </c>
      <c r="D26" s="106">
        <v>196.32844</v>
      </c>
      <c r="E26" s="104">
        <f t="shared" si="2"/>
        <v>19.694146</v>
      </c>
      <c r="F26" s="106">
        <f t="shared" si="0"/>
        <v>19.632844</v>
      </c>
      <c r="G26" s="107">
        <f t="shared" si="3"/>
        <v>-803.05854</v>
      </c>
      <c r="H26" s="106">
        <f t="shared" si="1"/>
        <v>-803.67156</v>
      </c>
      <c r="J26" s="41"/>
      <c r="K26" s="57"/>
    </row>
    <row r="27" spans="1:11" ht="111" customHeight="1">
      <c r="A27" s="74" t="s">
        <v>75</v>
      </c>
      <c r="B27" s="104">
        <v>300</v>
      </c>
      <c r="C27" s="105">
        <v>231.80105</v>
      </c>
      <c r="D27" s="106">
        <v>231.80105</v>
      </c>
      <c r="E27" s="104">
        <f t="shared" si="2"/>
        <v>77.26701666666666</v>
      </c>
      <c r="F27" s="106">
        <f t="shared" si="0"/>
        <v>77.26701666666666</v>
      </c>
      <c r="G27" s="107">
        <f t="shared" si="3"/>
        <v>-68.19895</v>
      </c>
      <c r="H27" s="106">
        <f t="shared" si="1"/>
        <v>-68.19895</v>
      </c>
      <c r="K27" s="54"/>
    </row>
    <row r="28" spans="1:8" ht="138" customHeight="1" hidden="1">
      <c r="A28" s="76" t="s">
        <v>89</v>
      </c>
      <c r="B28" s="114"/>
      <c r="C28" s="115"/>
      <c r="D28" s="106"/>
      <c r="E28" s="104" t="e">
        <f t="shared" si="2"/>
        <v>#DIV/0!</v>
      </c>
      <c r="F28" s="106" t="e">
        <f t="shared" si="0"/>
        <v>#DIV/0!</v>
      </c>
      <c r="G28" s="107">
        <f t="shared" si="3"/>
        <v>0</v>
      </c>
      <c r="H28" s="106">
        <f t="shared" si="1"/>
        <v>0</v>
      </c>
    </row>
    <row r="29" spans="1:8" ht="147" customHeight="1" hidden="1">
      <c r="A29" s="76" t="s">
        <v>90</v>
      </c>
      <c r="B29" s="114"/>
      <c r="C29" s="115"/>
      <c r="D29" s="106"/>
      <c r="E29" s="104" t="e">
        <f t="shared" si="2"/>
        <v>#DIV/0!</v>
      </c>
      <c r="F29" s="106" t="e">
        <f t="shared" si="0"/>
        <v>#DIV/0!</v>
      </c>
      <c r="G29" s="107">
        <f t="shared" si="3"/>
        <v>0</v>
      </c>
      <c r="H29" s="106">
        <f t="shared" si="1"/>
        <v>0</v>
      </c>
    </row>
    <row r="30" spans="1:8" ht="162" customHeight="1">
      <c r="A30" s="74" t="s">
        <v>89</v>
      </c>
      <c r="B30" s="104">
        <v>426.55</v>
      </c>
      <c r="C30" s="105">
        <v>370.20299</v>
      </c>
      <c r="D30" s="106">
        <v>370.20299</v>
      </c>
      <c r="E30" s="104">
        <f t="shared" si="2"/>
        <v>86.79005743758059</v>
      </c>
      <c r="F30" s="106">
        <f t="shared" si="0"/>
        <v>86.79005743758059</v>
      </c>
      <c r="G30" s="107">
        <f t="shared" si="3"/>
        <v>-56.34701000000001</v>
      </c>
      <c r="H30" s="106">
        <f t="shared" si="1"/>
        <v>-56.34701000000001</v>
      </c>
    </row>
    <row r="31" spans="1:8" ht="6.75" customHeight="1" hidden="1">
      <c r="A31" s="76" t="s">
        <v>101</v>
      </c>
      <c r="B31" s="114"/>
      <c r="C31" s="115"/>
      <c r="D31" s="106"/>
      <c r="E31" s="108" t="e">
        <f t="shared" si="2"/>
        <v>#DIV/0!</v>
      </c>
      <c r="F31" s="106" t="e">
        <f t="shared" si="0"/>
        <v>#DIV/0!</v>
      </c>
      <c r="G31" s="107">
        <f t="shared" si="3"/>
        <v>0</v>
      </c>
      <c r="H31" s="106">
        <f t="shared" si="1"/>
        <v>0</v>
      </c>
    </row>
    <row r="32" spans="1:8" ht="87" customHeight="1">
      <c r="A32" s="74" t="s">
        <v>90</v>
      </c>
      <c r="B32" s="104">
        <v>25</v>
      </c>
      <c r="C32" s="105">
        <v>1.40006</v>
      </c>
      <c r="D32" s="106">
        <v>1.40006</v>
      </c>
      <c r="E32" s="104">
        <f t="shared" si="2"/>
        <v>5.60024</v>
      </c>
      <c r="F32" s="106">
        <f t="shared" si="0"/>
        <v>5.60024</v>
      </c>
      <c r="G32" s="107">
        <f t="shared" si="3"/>
        <v>-23.59994</v>
      </c>
      <c r="H32" s="106">
        <f t="shared" si="1"/>
        <v>-23.59994</v>
      </c>
    </row>
    <row r="33" spans="1:8" ht="90" customHeight="1">
      <c r="A33" s="71" t="s">
        <v>32</v>
      </c>
      <c r="B33" s="96">
        <f>B35+B34</f>
        <v>1753.575</v>
      </c>
      <c r="C33" s="101">
        <f>C35+C34</f>
        <v>1752.0744</v>
      </c>
      <c r="D33" s="102">
        <f>D35+D34</f>
        <v>1752.0744</v>
      </c>
      <c r="E33" s="96">
        <f t="shared" si="2"/>
        <v>99.91442624353107</v>
      </c>
      <c r="F33" s="102">
        <f t="shared" si="0"/>
        <v>99.91442624353107</v>
      </c>
      <c r="G33" s="103">
        <f t="shared" si="3"/>
        <v>-1.5006000000000768</v>
      </c>
      <c r="H33" s="102">
        <f t="shared" si="1"/>
        <v>-1.5006000000000768</v>
      </c>
    </row>
    <row r="34" spans="1:8" ht="87" customHeight="1">
      <c r="A34" s="74" t="s">
        <v>125</v>
      </c>
      <c r="B34" s="104">
        <v>248.575</v>
      </c>
      <c r="C34" s="105">
        <v>247.0744</v>
      </c>
      <c r="D34" s="106">
        <v>247.0744</v>
      </c>
      <c r="E34" s="96">
        <f t="shared" si="2"/>
        <v>99.39631901840491</v>
      </c>
      <c r="F34" s="102">
        <f t="shared" si="0"/>
        <v>99.39631901840491</v>
      </c>
      <c r="G34" s="103">
        <f t="shared" si="3"/>
        <v>-1.5005999999999915</v>
      </c>
      <c r="H34" s="102">
        <f t="shared" si="1"/>
        <v>-1.5005999999999915</v>
      </c>
    </row>
    <row r="35" spans="1:8" ht="80.25" customHeight="1">
      <c r="A35" s="74" t="s">
        <v>76</v>
      </c>
      <c r="B35" s="104">
        <v>1505</v>
      </c>
      <c r="C35" s="105">
        <v>1505</v>
      </c>
      <c r="D35" s="106">
        <v>1505</v>
      </c>
      <c r="E35" s="104">
        <f t="shared" si="2"/>
        <v>100</v>
      </c>
      <c r="F35" s="106">
        <f t="shared" si="0"/>
        <v>100</v>
      </c>
      <c r="G35" s="107">
        <f t="shared" si="3"/>
        <v>0</v>
      </c>
      <c r="H35" s="106">
        <f t="shared" si="1"/>
        <v>0</v>
      </c>
    </row>
    <row r="36" spans="1:8" ht="54" customHeight="1" hidden="1">
      <c r="A36" s="71" t="s">
        <v>112</v>
      </c>
      <c r="B36" s="96"/>
      <c r="C36" s="101"/>
      <c r="D36" s="102"/>
      <c r="E36" s="116" t="e">
        <f t="shared" si="2"/>
        <v>#DIV/0!</v>
      </c>
      <c r="F36" s="102" t="e">
        <f t="shared" si="0"/>
        <v>#DIV/0!</v>
      </c>
      <c r="G36" s="103">
        <f t="shared" si="3"/>
        <v>0</v>
      </c>
      <c r="H36" s="102">
        <f t="shared" si="1"/>
        <v>0</v>
      </c>
    </row>
    <row r="37" spans="1:11" ht="64.5" customHeight="1">
      <c r="A37" s="78" t="s">
        <v>21</v>
      </c>
      <c r="B37" s="117">
        <f>B38+B39+B41+B42+B40</f>
        <v>3228.4956599999996</v>
      </c>
      <c r="C37" s="118">
        <f>C38+C39+C41+C42+C40</f>
        <v>2802.6160600000003</v>
      </c>
      <c r="D37" s="119">
        <f>D38+D39+D41+D42+D40</f>
        <v>2802.6160600000003</v>
      </c>
      <c r="E37" s="117">
        <f t="shared" si="2"/>
        <v>86.80872936344602</v>
      </c>
      <c r="F37" s="119">
        <f t="shared" si="0"/>
        <v>86.80872936344602</v>
      </c>
      <c r="G37" s="100">
        <f t="shared" si="3"/>
        <v>-425.8795999999993</v>
      </c>
      <c r="H37" s="98">
        <f t="shared" si="1"/>
        <v>-425.8795999999993</v>
      </c>
      <c r="I37" s="46"/>
      <c r="K37" s="48"/>
    </row>
    <row r="38" spans="1:8" ht="37.5" customHeight="1">
      <c r="A38" s="73" t="s">
        <v>65</v>
      </c>
      <c r="B38" s="104">
        <v>377.471</v>
      </c>
      <c r="C38" s="105"/>
      <c r="D38" s="106"/>
      <c r="E38" s="104">
        <f t="shared" si="2"/>
        <v>0</v>
      </c>
      <c r="F38" s="106">
        <f t="shared" si="0"/>
        <v>0</v>
      </c>
      <c r="G38" s="107">
        <f t="shared" si="3"/>
        <v>-377.471</v>
      </c>
      <c r="H38" s="106">
        <f t="shared" si="1"/>
        <v>-377.471</v>
      </c>
    </row>
    <row r="39" spans="1:8" ht="88.5" customHeight="1">
      <c r="A39" s="79" t="s">
        <v>132</v>
      </c>
      <c r="B39" s="120">
        <v>975.1</v>
      </c>
      <c r="C39" s="121">
        <v>973.49136</v>
      </c>
      <c r="D39" s="122">
        <v>973.49136</v>
      </c>
      <c r="E39" s="120">
        <f t="shared" si="2"/>
        <v>99.83502820223566</v>
      </c>
      <c r="F39" s="122">
        <f t="shared" si="0"/>
        <v>99.83502820223566</v>
      </c>
      <c r="G39" s="123">
        <f t="shared" si="3"/>
        <v>-1.6086400000000367</v>
      </c>
      <c r="H39" s="122">
        <f t="shared" si="1"/>
        <v>-1.6086400000000367</v>
      </c>
    </row>
    <row r="40" spans="1:8" ht="139.5" customHeight="1">
      <c r="A40" s="79" t="s">
        <v>148</v>
      </c>
      <c r="B40" s="120">
        <v>30</v>
      </c>
      <c r="C40" s="121"/>
      <c r="D40" s="124"/>
      <c r="E40" s="120">
        <f t="shared" si="2"/>
        <v>0</v>
      </c>
      <c r="F40" s="122">
        <f t="shared" si="0"/>
        <v>0</v>
      </c>
      <c r="G40" s="123">
        <f t="shared" si="3"/>
        <v>-30</v>
      </c>
      <c r="H40" s="122">
        <f t="shared" si="1"/>
        <v>-30</v>
      </c>
    </row>
    <row r="41" spans="1:11" ht="113.25" customHeight="1">
      <c r="A41" s="79" t="s">
        <v>82</v>
      </c>
      <c r="B41" s="120">
        <f>190-18.8</f>
        <v>171.2</v>
      </c>
      <c r="C41" s="105">
        <v>171.2</v>
      </c>
      <c r="D41" s="124">
        <v>171.2</v>
      </c>
      <c r="E41" s="120">
        <f t="shared" si="2"/>
        <v>100</v>
      </c>
      <c r="F41" s="122">
        <f aca="true" t="shared" si="4" ref="F41:F72">D41/B41*100</f>
        <v>100</v>
      </c>
      <c r="G41" s="123">
        <f t="shared" si="3"/>
        <v>0</v>
      </c>
      <c r="H41" s="122">
        <f aca="true" t="shared" si="5" ref="H41:H72">D41-B41</f>
        <v>0</v>
      </c>
      <c r="K41" s="65"/>
    </row>
    <row r="42" spans="1:11" ht="35.25" customHeight="1">
      <c r="A42" s="73" t="s">
        <v>77</v>
      </c>
      <c r="B42" s="104">
        <f>SUM(B43:B53)</f>
        <v>1674.7246599999999</v>
      </c>
      <c r="C42" s="105">
        <f>SUM(C43:C53)</f>
        <v>1657.9247</v>
      </c>
      <c r="D42" s="106">
        <f>D43+D44+D46+D52+D53+D47+D45+D48+D49+D51</f>
        <v>1657.9247</v>
      </c>
      <c r="E42" s="104">
        <f t="shared" si="2"/>
        <v>98.99685241393652</v>
      </c>
      <c r="F42" s="106">
        <f t="shared" si="4"/>
        <v>98.99685241393652</v>
      </c>
      <c r="G42" s="107">
        <f t="shared" si="3"/>
        <v>-16.799959999999828</v>
      </c>
      <c r="H42" s="106">
        <f t="shared" si="5"/>
        <v>-16.799959999999828</v>
      </c>
      <c r="K42" s="60"/>
    </row>
    <row r="43" spans="1:11" ht="55.5" customHeight="1">
      <c r="A43" s="80" t="s">
        <v>97</v>
      </c>
      <c r="B43" s="104">
        <v>300</v>
      </c>
      <c r="C43" s="105">
        <v>299.98</v>
      </c>
      <c r="D43" s="106">
        <v>299.98</v>
      </c>
      <c r="E43" s="104">
        <f t="shared" si="2"/>
        <v>99.99333333333334</v>
      </c>
      <c r="F43" s="106">
        <f t="shared" si="4"/>
        <v>99.99333333333334</v>
      </c>
      <c r="G43" s="107">
        <f t="shared" si="3"/>
        <v>-0.01999999999998181</v>
      </c>
      <c r="H43" s="106">
        <f t="shared" si="5"/>
        <v>-0.01999999999998181</v>
      </c>
      <c r="K43" s="47"/>
    </row>
    <row r="44" spans="1:11" ht="135" customHeight="1">
      <c r="A44" s="80" t="s">
        <v>57</v>
      </c>
      <c r="B44" s="104">
        <f>50+150</f>
        <v>200</v>
      </c>
      <c r="C44" s="105">
        <v>199.999</v>
      </c>
      <c r="D44" s="106">
        <v>199.999</v>
      </c>
      <c r="E44" s="104">
        <f t="shared" si="2"/>
        <v>99.9995</v>
      </c>
      <c r="F44" s="106">
        <f t="shared" si="4"/>
        <v>99.9995</v>
      </c>
      <c r="G44" s="107">
        <f t="shared" si="3"/>
        <v>-0.0010000000000047748</v>
      </c>
      <c r="H44" s="106">
        <f t="shared" si="5"/>
        <v>-0.0010000000000047748</v>
      </c>
      <c r="K44" s="55"/>
    </row>
    <row r="45" spans="1:11" ht="78" customHeight="1">
      <c r="A45" s="80" t="s">
        <v>56</v>
      </c>
      <c r="B45" s="104">
        <v>50</v>
      </c>
      <c r="C45" s="105">
        <v>49.99662</v>
      </c>
      <c r="D45" s="106">
        <v>49.99662</v>
      </c>
      <c r="E45" s="104">
        <f t="shared" si="2"/>
        <v>99.99324</v>
      </c>
      <c r="F45" s="106">
        <f t="shared" si="4"/>
        <v>99.99324</v>
      </c>
      <c r="G45" s="107">
        <f t="shared" si="3"/>
        <v>-0.0033799999999999386</v>
      </c>
      <c r="H45" s="106">
        <f t="shared" si="5"/>
        <v>-0.0033799999999999386</v>
      </c>
      <c r="K45" s="63"/>
    </row>
    <row r="46" spans="1:8" ht="84.75" customHeight="1">
      <c r="A46" s="80" t="s">
        <v>78</v>
      </c>
      <c r="B46" s="104">
        <v>34.6</v>
      </c>
      <c r="C46" s="105">
        <v>34.6</v>
      </c>
      <c r="D46" s="106">
        <v>34.6</v>
      </c>
      <c r="E46" s="104">
        <f t="shared" si="2"/>
        <v>100</v>
      </c>
      <c r="F46" s="106">
        <f t="shared" si="4"/>
        <v>100</v>
      </c>
      <c r="G46" s="107">
        <f t="shared" si="3"/>
        <v>0</v>
      </c>
      <c r="H46" s="106">
        <f t="shared" si="5"/>
        <v>0</v>
      </c>
    </row>
    <row r="47" spans="1:8" ht="135" customHeight="1" hidden="1">
      <c r="A47" s="80" t="s">
        <v>116</v>
      </c>
      <c r="B47" s="104"/>
      <c r="C47" s="105"/>
      <c r="D47" s="106"/>
      <c r="E47" s="108" t="e">
        <f t="shared" si="2"/>
        <v>#DIV/0!</v>
      </c>
      <c r="F47" s="106" t="e">
        <f t="shared" si="4"/>
        <v>#DIV/0!</v>
      </c>
      <c r="G47" s="107">
        <f t="shared" si="3"/>
        <v>0</v>
      </c>
      <c r="H47" s="106">
        <f t="shared" si="5"/>
        <v>0</v>
      </c>
    </row>
    <row r="48" spans="1:8" ht="105.75" customHeight="1">
      <c r="A48" s="80" t="s">
        <v>115</v>
      </c>
      <c r="B48" s="104">
        <v>287</v>
      </c>
      <c r="C48" s="105">
        <v>277.37033</v>
      </c>
      <c r="D48" s="106">
        <v>277.37033</v>
      </c>
      <c r="E48" s="104">
        <f t="shared" si="2"/>
        <v>96.6447142857143</v>
      </c>
      <c r="F48" s="106">
        <f t="shared" si="4"/>
        <v>96.6447142857143</v>
      </c>
      <c r="G48" s="107">
        <f t="shared" si="3"/>
        <v>-9.629669999999976</v>
      </c>
      <c r="H48" s="106">
        <f t="shared" si="5"/>
        <v>-9.629669999999976</v>
      </c>
    </row>
    <row r="49" spans="1:8" ht="84" customHeight="1">
      <c r="A49" s="80" t="s">
        <v>96</v>
      </c>
      <c r="B49" s="104">
        <v>500</v>
      </c>
      <c r="C49" s="105">
        <v>500</v>
      </c>
      <c r="D49" s="106">
        <v>500</v>
      </c>
      <c r="E49" s="104">
        <f t="shared" si="2"/>
        <v>100</v>
      </c>
      <c r="F49" s="106">
        <f t="shared" si="4"/>
        <v>100</v>
      </c>
      <c r="G49" s="107">
        <f t="shared" si="3"/>
        <v>0</v>
      </c>
      <c r="H49" s="106">
        <f t="shared" si="5"/>
        <v>0</v>
      </c>
    </row>
    <row r="50" spans="1:8" ht="246" customHeight="1" hidden="1">
      <c r="A50" s="80" t="s">
        <v>122</v>
      </c>
      <c r="B50" s="104"/>
      <c r="C50" s="105"/>
      <c r="D50" s="106"/>
      <c r="E50" s="104" t="e">
        <f t="shared" si="2"/>
        <v>#DIV/0!</v>
      </c>
      <c r="F50" s="106" t="e">
        <f t="shared" si="4"/>
        <v>#DIV/0!</v>
      </c>
      <c r="G50" s="107">
        <f t="shared" si="3"/>
        <v>0</v>
      </c>
      <c r="H50" s="106">
        <f t="shared" si="5"/>
        <v>0</v>
      </c>
    </row>
    <row r="51" spans="1:8" ht="160.5" customHeight="1">
      <c r="A51" s="80" t="s">
        <v>114</v>
      </c>
      <c r="B51" s="104">
        <v>40</v>
      </c>
      <c r="C51" s="105">
        <v>40</v>
      </c>
      <c r="D51" s="106">
        <v>40</v>
      </c>
      <c r="E51" s="104">
        <f t="shared" si="2"/>
        <v>100</v>
      </c>
      <c r="F51" s="106">
        <f t="shared" si="4"/>
        <v>100</v>
      </c>
      <c r="G51" s="107">
        <f t="shared" si="3"/>
        <v>0</v>
      </c>
      <c r="H51" s="106">
        <f t="shared" si="5"/>
        <v>0</v>
      </c>
    </row>
    <row r="52" spans="1:11" ht="83.25" customHeight="1" thickBot="1">
      <c r="A52" s="81" t="s">
        <v>94</v>
      </c>
      <c r="B52" s="125">
        <f>252+5.32466+5.8</f>
        <v>263.12466</v>
      </c>
      <c r="C52" s="126">
        <v>255.97875</v>
      </c>
      <c r="D52" s="127">
        <v>255.97875</v>
      </c>
      <c r="E52" s="125">
        <f t="shared" si="2"/>
        <v>97.28421121760309</v>
      </c>
      <c r="F52" s="128">
        <f t="shared" si="4"/>
        <v>97.28421121760309</v>
      </c>
      <c r="G52" s="129">
        <f t="shared" si="3"/>
        <v>-7.145910000000015</v>
      </c>
      <c r="H52" s="128">
        <f t="shared" si="5"/>
        <v>-7.145910000000015</v>
      </c>
      <c r="K52" s="68">
        <f>1274879.54953-B54</f>
        <v>0</v>
      </c>
    </row>
    <row r="53" spans="1:8" ht="26.25" customHeight="1" hidden="1" thickBot="1">
      <c r="A53" s="82" t="s">
        <v>60</v>
      </c>
      <c r="B53" s="130"/>
      <c r="C53" s="131"/>
      <c r="D53" s="132"/>
      <c r="E53" s="130" t="e">
        <f t="shared" si="2"/>
        <v>#DIV/0!</v>
      </c>
      <c r="F53" s="132" t="e">
        <f t="shared" si="4"/>
        <v>#DIV/0!</v>
      </c>
      <c r="G53" s="133">
        <f t="shared" si="3"/>
        <v>0</v>
      </c>
      <c r="H53" s="132">
        <f t="shared" si="5"/>
        <v>0</v>
      </c>
    </row>
    <row r="54" spans="1:11" ht="45" customHeight="1" thickBot="1">
      <c r="A54" s="83" t="s">
        <v>5</v>
      </c>
      <c r="B54" s="134">
        <f>B8+B9+B10+B11+B14+B15+B19+B20+B23+B25+B33+B37+B12+B36</f>
        <v>1274879.54953</v>
      </c>
      <c r="C54" s="135">
        <f>C8+C9+C10+C11+C14+C15+C19+C20+C23+C25+C33+C37+C12+C36</f>
        <v>1195274.8075199998</v>
      </c>
      <c r="D54" s="136">
        <f>D8+D9+D10+D11+D14+D15+D19+D20+D23+D25+D33+D37+D12+D36</f>
        <v>1195252.6564799997</v>
      </c>
      <c r="E54" s="134">
        <f t="shared" si="2"/>
        <v>93.75590093673183</v>
      </c>
      <c r="F54" s="136">
        <f t="shared" si="4"/>
        <v>93.75416343611789</v>
      </c>
      <c r="G54" s="137">
        <f t="shared" si="3"/>
        <v>-79604.74201000016</v>
      </c>
      <c r="H54" s="136">
        <f t="shared" si="5"/>
        <v>-79626.8930500003</v>
      </c>
      <c r="K54" s="50">
        <f>1195252.65648-D54</f>
        <v>0</v>
      </c>
    </row>
    <row r="55" spans="1:8" ht="37.5" customHeight="1" hidden="1">
      <c r="A55" s="138"/>
      <c r="B55" s="139"/>
      <c r="C55" s="140"/>
      <c r="D55" s="141"/>
      <c r="E55" s="139" t="e">
        <f t="shared" si="2"/>
        <v>#DIV/0!</v>
      </c>
      <c r="F55" s="141" t="e">
        <f t="shared" si="4"/>
        <v>#DIV/0!</v>
      </c>
      <c r="G55" s="142">
        <f t="shared" si="3"/>
        <v>0</v>
      </c>
      <c r="H55" s="141">
        <f t="shared" si="5"/>
        <v>0</v>
      </c>
    </row>
    <row r="56" spans="1:8" ht="116.25" customHeight="1" thickBot="1">
      <c r="A56" s="143" t="s">
        <v>38</v>
      </c>
      <c r="B56" s="144">
        <v>645</v>
      </c>
      <c r="C56" s="131">
        <v>459.014</v>
      </c>
      <c r="D56" s="132">
        <v>459.014</v>
      </c>
      <c r="E56" s="130">
        <f t="shared" si="2"/>
        <v>71.16496124031008</v>
      </c>
      <c r="F56" s="132">
        <f t="shared" si="4"/>
        <v>71.16496124031008</v>
      </c>
      <c r="G56" s="133">
        <f t="shared" si="3"/>
        <v>-185.986</v>
      </c>
      <c r="H56" s="132">
        <f t="shared" si="5"/>
        <v>-185.986</v>
      </c>
    </row>
    <row r="57" spans="1:11" ht="42.75" customHeight="1" thickBot="1">
      <c r="A57" s="83" t="s">
        <v>39</v>
      </c>
      <c r="B57" s="134">
        <f>B56+B54+B55</f>
        <v>1275524.54953</v>
      </c>
      <c r="C57" s="135">
        <f>C56+C54+C55</f>
        <v>1195733.8215199998</v>
      </c>
      <c r="D57" s="136">
        <f>D56+D54+D55</f>
        <v>1195711.6704799996</v>
      </c>
      <c r="E57" s="134">
        <f t="shared" si="2"/>
        <v>93.7444772788261</v>
      </c>
      <c r="F57" s="136">
        <f t="shared" si="4"/>
        <v>93.74274065682158</v>
      </c>
      <c r="G57" s="137">
        <f t="shared" si="3"/>
        <v>-79790.7280100002</v>
      </c>
      <c r="H57" s="136">
        <f t="shared" si="5"/>
        <v>-79812.87905000034</v>
      </c>
      <c r="K57" s="61"/>
    </row>
    <row r="58" spans="1:8" ht="80.25" customHeight="1" hidden="1">
      <c r="A58" s="145" t="s">
        <v>93</v>
      </c>
      <c r="B58" s="146"/>
      <c r="C58" s="147"/>
      <c r="D58" s="148"/>
      <c r="E58" s="146" t="e">
        <f t="shared" si="2"/>
        <v>#DIV/0!</v>
      </c>
      <c r="F58" s="149" t="e">
        <f t="shared" si="4"/>
        <v>#DIV/0!</v>
      </c>
      <c r="G58" s="150">
        <f t="shared" si="3"/>
        <v>0</v>
      </c>
      <c r="H58" s="149">
        <f t="shared" si="5"/>
        <v>0</v>
      </c>
    </row>
    <row r="59" spans="1:8" ht="63.75" customHeight="1" hidden="1">
      <c r="A59" s="151" t="s">
        <v>58</v>
      </c>
      <c r="B59" s="152"/>
      <c r="C59" s="153"/>
      <c r="D59" s="154"/>
      <c r="E59" s="155" t="e">
        <f t="shared" si="2"/>
        <v>#DIV/0!</v>
      </c>
      <c r="F59" s="156" t="e">
        <f t="shared" si="4"/>
        <v>#DIV/0!</v>
      </c>
      <c r="G59" s="157">
        <f t="shared" si="3"/>
        <v>0</v>
      </c>
      <c r="H59" s="156">
        <f t="shared" si="5"/>
        <v>0</v>
      </c>
    </row>
    <row r="60" spans="1:8" ht="63.75" customHeight="1" hidden="1">
      <c r="A60" s="158" t="s">
        <v>59</v>
      </c>
      <c r="B60" s="152"/>
      <c r="C60" s="153"/>
      <c r="D60" s="154"/>
      <c r="E60" s="155" t="e">
        <f t="shared" si="2"/>
        <v>#DIV/0!</v>
      </c>
      <c r="F60" s="156" t="e">
        <f t="shared" si="4"/>
        <v>#DIV/0!</v>
      </c>
      <c r="G60" s="157">
        <f t="shared" si="3"/>
        <v>0</v>
      </c>
      <c r="H60" s="156">
        <f t="shared" si="5"/>
        <v>0</v>
      </c>
    </row>
    <row r="61" spans="1:8" ht="54" customHeight="1" hidden="1">
      <c r="A61" s="159" t="s">
        <v>72</v>
      </c>
      <c r="B61" s="160"/>
      <c r="C61" s="161"/>
      <c r="D61" s="162"/>
      <c r="E61" s="160" t="e">
        <f t="shared" si="2"/>
        <v>#DIV/0!</v>
      </c>
      <c r="F61" s="162" t="e">
        <f t="shared" si="4"/>
        <v>#DIV/0!</v>
      </c>
      <c r="G61" s="163">
        <f t="shared" si="3"/>
        <v>0</v>
      </c>
      <c r="H61" s="162">
        <f t="shared" si="5"/>
        <v>0</v>
      </c>
    </row>
    <row r="62" spans="1:8" ht="37.5" customHeight="1">
      <c r="A62" s="73" t="s">
        <v>127</v>
      </c>
      <c r="B62" s="160">
        <v>38984.4</v>
      </c>
      <c r="C62" s="161">
        <v>38984.4</v>
      </c>
      <c r="D62" s="162">
        <v>38984.4</v>
      </c>
      <c r="E62" s="160">
        <f t="shared" si="2"/>
        <v>100</v>
      </c>
      <c r="F62" s="162">
        <f t="shared" si="4"/>
        <v>100</v>
      </c>
      <c r="G62" s="163">
        <f t="shared" si="3"/>
        <v>0</v>
      </c>
      <c r="H62" s="162">
        <f t="shared" si="5"/>
        <v>0</v>
      </c>
    </row>
    <row r="63" spans="1:11" ht="70.5" customHeight="1">
      <c r="A63" s="164" t="s">
        <v>17</v>
      </c>
      <c r="B63" s="165">
        <f>B64+B66+B67+B68+B71+B72+B73+B74+B75+B76+B77+B78+B70</f>
        <v>2746994.40383</v>
      </c>
      <c r="C63" s="166">
        <f>C64+C66+C67+C68+C71+C72+C73+C74+C75+C76+C77+C78+C70</f>
        <v>2652553.4211299997</v>
      </c>
      <c r="D63" s="167">
        <f>D64+D66+D67+D68+D71+D72+D73+D74+D75+D76+D77+D78+D70</f>
        <v>2652553.4211299997</v>
      </c>
      <c r="E63" s="165">
        <f t="shared" si="2"/>
        <v>96.56202493283837</v>
      </c>
      <c r="F63" s="167">
        <f t="shared" si="4"/>
        <v>96.56202493283837</v>
      </c>
      <c r="G63" s="168">
        <f t="shared" si="3"/>
        <v>-94440.98270000052</v>
      </c>
      <c r="H63" s="167">
        <f t="shared" si="5"/>
        <v>-94440.98270000052</v>
      </c>
      <c r="K63" s="64"/>
    </row>
    <row r="64" spans="1:8" ht="188.25" customHeight="1">
      <c r="A64" s="169" t="s">
        <v>107</v>
      </c>
      <c r="B64" s="170">
        <v>1877104.129</v>
      </c>
      <c r="C64" s="161">
        <v>1877100.32414</v>
      </c>
      <c r="D64" s="161">
        <v>1877100.32414</v>
      </c>
      <c r="E64" s="160">
        <f t="shared" si="2"/>
        <v>99.99979730160192</v>
      </c>
      <c r="F64" s="162">
        <f t="shared" si="4"/>
        <v>99.99979730160192</v>
      </c>
      <c r="G64" s="163">
        <f t="shared" si="3"/>
        <v>-3.8048600000329316</v>
      </c>
      <c r="H64" s="162">
        <f t="shared" si="5"/>
        <v>-3.8048600000329316</v>
      </c>
    </row>
    <row r="65" spans="1:8" ht="25.5" customHeight="1" hidden="1">
      <c r="A65" s="169" t="s">
        <v>33</v>
      </c>
      <c r="B65" s="170"/>
      <c r="C65" s="161"/>
      <c r="D65" s="162"/>
      <c r="E65" s="160" t="e">
        <f t="shared" si="2"/>
        <v>#DIV/0!</v>
      </c>
      <c r="F65" s="162" t="e">
        <f t="shared" si="4"/>
        <v>#DIV/0!</v>
      </c>
      <c r="G65" s="163">
        <f t="shared" si="3"/>
        <v>0</v>
      </c>
      <c r="H65" s="162">
        <f t="shared" si="5"/>
        <v>0</v>
      </c>
    </row>
    <row r="66" spans="1:8" ht="211.5" customHeight="1">
      <c r="A66" s="169" t="s">
        <v>47</v>
      </c>
      <c r="B66" s="170">
        <v>494017.8</v>
      </c>
      <c r="C66" s="161">
        <v>493930.72782</v>
      </c>
      <c r="D66" s="161">
        <v>493930.72782</v>
      </c>
      <c r="E66" s="160">
        <f t="shared" si="2"/>
        <v>99.98237468771369</v>
      </c>
      <c r="F66" s="162">
        <f t="shared" si="4"/>
        <v>99.98237468771369</v>
      </c>
      <c r="G66" s="163">
        <f t="shared" si="3"/>
        <v>-87.0721800000174</v>
      </c>
      <c r="H66" s="162">
        <f t="shared" si="5"/>
        <v>-87.0721800000174</v>
      </c>
    </row>
    <row r="67" spans="1:11" ht="369" customHeight="1">
      <c r="A67" s="169" t="s">
        <v>48</v>
      </c>
      <c r="B67" s="170">
        <v>40298.2</v>
      </c>
      <c r="C67" s="161">
        <v>34870.03082</v>
      </c>
      <c r="D67" s="161">
        <v>34870.03082</v>
      </c>
      <c r="E67" s="160">
        <f t="shared" si="2"/>
        <v>86.52999593033933</v>
      </c>
      <c r="F67" s="162">
        <f t="shared" si="4"/>
        <v>86.52999593033933</v>
      </c>
      <c r="G67" s="163">
        <f t="shared" si="3"/>
        <v>-5428.169179999997</v>
      </c>
      <c r="H67" s="162">
        <f t="shared" si="5"/>
        <v>-5428.169179999997</v>
      </c>
      <c r="K67" s="58"/>
    </row>
    <row r="68" spans="1:8" ht="105" customHeight="1">
      <c r="A68" s="169" t="s">
        <v>66</v>
      </c>
      <c r="B68" s="170">
        <v>68389.4</v>
      </c>
      <c r="C68" s="161">
        <v>67928.72778</v>
      </c>
      <c r="D68" s="161">
        <v>67928.72778</v>
      </c>
      <c r="E68" s="160">
        <f t="shared" si="2"/>
        <v>99.32639821375828</v>
      </c>
      <c r="F68" s="162">
        <f t="shared" si="4"/>
        <v>99.32639821375828</v>
      </c>
      <c r="G68" s="163">
        <f t="shared" si="3"/>
        <v>-460.6722199999931</v>
      </c>
      <c r="H68" s="162">
        <f t="shared" si="5"/>
        <v>-460.6722199999931</v>
      </c>
    </row>
    <row r="69" spans="1:8" ht="192.75" customHeight="1" hidden="1">
      <c r="A69" s="169" t="s">
        <v>73</v>
      </c>
      <c r="B69" s="170"/>
      <c r="C69" s="161"/>
      <c r="D69" s="162"/>
      <c r="E69" s="160" t="e">
        <f t="shared" si="2"/>
        <v>#DIV/0!</v>
      </c>
      <c r="F69" s="162" t="e">
        <f t="shared" si="4"/>
        <v>#DIV/0!</v>
      </c>
      <c r="G69" s="163">
        <f t="shared" si="3"/>
        <v>0</v>
      </c>
      <c r="H69" s="162">
        <f t="shared" si="5"/>
        <v>0</v>
      </c>
    </row>
    <row r="70" spans="1:8" ht="393" customHeight="1">
      <c r="A70" s="171" t="s">
        <v>147</v>
      </c>
      <c r="B70" s="170">
        <v>79637.58383</v>
      </c>
      <c r="C70" s="161">
        <v>42494.95232</v>
      </c>
      <c r="D70" s="162">
        <v>42494.95232</v>
      </c>
      <c r="E70" s="160">
        <f t="shared" si="2"/>
        <v>53.360423905768805</v>
      </c>
      <c r="F70" s="162">
        <f t="shared" si="4"/>
        <v>53.360423905768805</v>
      </c>
      <c r="G70" s="163">
        <f t="shared" si="3"/>
        <v>-37142.63151000001</v>
      </c>
      <c r="H70" s="162">
        <f t="shared" si="5"/>
        <v>-37142.63151000001</v>
      </c>
    </row>
    <row r="71" spans="1:8" ht="29.25" customHeight="1">
      <c r="A71" s="171" t="s">
        <v>134</v>
      </c>
      <c r="B71" s="170">
        <v>19898.2</v>
      </c>
      <c r="C71" s="161">
        <v>19898.19562</v>
      </c>
      <c r="D71" s="162">
        <v>19898.19562</v>
      </c>
      <c r="E71" s="160">
        <f t="shared" si="2"/>
        <v>99.9999779879587</v>
      </c>
      <c r="F71" s="162">
        <f t="shared" si="4"/>
        <v>99.9999779879587</v>
      </c>
      <c r="G71" s="163">
        <f t="shared" si="3"/>
        <v>-0.004380000002129236</v>
      </c>
      <c r="H71" s="162">
        <f t="shared" si="5"/>
        <v>-0.004380000002129236</v>
      </c>
    </row>
    <row r="72" spans="1:8" ht="36" customHeight="1">
      <c r="A72" s="169" t="s">
        <v>133</v>
      </c>
      <c r="B72" s="170">
        <v>88159.2</v>
      </c>
      <c r="C72" s="161">
        <v>41872.7566</v>
      </c>
      <c r="D72" s="162">
        <v>41872.7566</v>
      </c>
      <c r="E72" s="160">
        <f t="shared" si="2"/>
        <v>47.496752012268715</v>
      </c>
      <c r="F72" s="162">
        <f t="shared" si="4"/>
        <v>47.496752012268715</v>
      </c>
      <c r="G72" s="163">
        <f t="shared" si="3"/>
        <v>-46286.4434</v>
      </c>
      <c r="H72" s="162">
        <f t="shared" si="5"/>
        <v>-46286.4434</v>
      </c>
    </row>
    <row r="73" spans="1:8" ht="241.5" customHeight="1">
      <c r="A73" s="74" t="s">
        <v>67</v>
      </c>
      <c r="B73" s="160">
        <v>14497.7</v>
      </c>
      <c r="C73" s="161">
        <v>13138.29409</v>
      </c>
      <c r="D73" s="161">
        <v>13138.29409</v>
      </c>
      <c r="E73" s="160">
        <f t="shared" si="2"/>
        <v>90.62329948888444</v>
      </c>
      <c r="F73" s="162">
        <f aca="true" t="shared" si="6" ref="F73:F100">D73/B73*100</f>
        <v>90.62329948888444</v>
      </c>
      <c r="G73" s="163">
        <f t="shared" si="3"/>
        <v>-1359.4059100000013</v>
      </c>
      <c r="H73" s="162">
        <f aca="true" t="shared" si="7" ref="H73:H100">D73-B73</f>
        <v>-1359.4059100000013</v>
      </c>
    </row>
    <row r="74" spans="1:8" ht="104.25" customHeight="1">
      <c r="A74" s="169" t="s">
        <v>135</v>
      </c>
      <c r="B74" s="170">
        <v>5015.386</v>
      </c>
      <c r="C74" s="161">
        <v>4875.58582</v>
      </c>
      <c r="D74" s="162">
        <v>4875.58582</v>
      </c>
      <c r="E74" s="160">
        <f aca="true" t="shared" si="8" ref="E74:E100">C74/B74*100</f>
        <v>97.21257386769433</v>
      </c>
      <c r="F74" s="162">
        <f t="shared" si="6"/>
        <v>97.21257386769433</v>
      </c>
      <c r="G74" s="163">
        <f aca="true" t="shared" si="9" ref="G74:G100">C74-B74</f>
        <v>-139.80018000000018</v>
      </c>
      <c r="H74" s="162">
        <f t="shared" si="7"/>
        <v>-139.80018000000018</v>
      </c>
    </row>
    <row r="75" spans="1:8" ht="84.75" customHeight="1">
      <c r="A75" s="169" t="s">
        <v>128</v>
      </c>
      <c r="B75" s="170">
        <v>10120.23</v>
      </c>
      <c r="C75" s="161">
        <v>9191.99095</v>
      </c>
      <c r="D75" s="162">
        <v>9191.99095</v>
      </c>
      <c r="E75" s="160">
        <f t="shared" si="8"/>
        <v>90.82788582868176</v>
      </c>
      <c r="F75" s="162">
        <f t="shared" si="6"/>
        <v>90.82788582868176</v>
      </c>
      <c r="G75" s="163">
        <f t="shared" si="9"/>
        <v>-928.2390500000001</v>
      </c>
      <c r="H75" s="162">
        <f t="shared" si="7"/>
        <v>-928.2390500000001</v>
      </c>
    </row>
    <row r="76" spans="1:10" ht="216" customHeight="1">
      <c r="A76" s="169" t="s">
        <v>126</v>
      </c>
      <c r="B76" s="170">
        <v>12322.275</v>
      </c>
      <c r="C76" s="161">
        <v>12205.7495</v>
      </c>
      <c r="D76" s="162">
        <v>12205.7495</v>
      </c>
      <c r="E76" s="160">
        <f t="shared" si="8"/>
        <v>99.05435075909278</v>
      </c>
      <c r="F76" s="162">
        <f t="shared" si="6"/>
        <v>99.05435075909278</v>
      </c>
      <c r="G76" s="163">
        <f t="shared" si="9"/>
        <v>-116.52549999999974</v>
      </c>
      <c r="H76" s="162">
        <f t="shared" si="7"/>
        <v>-116.52549999999974</v>
      </c>
      <c r="J76" s="42"/>
    </row>
    <row r="77" spans="1:10" ht="84" customHeight="1">
      <c r="A77" s="169" t="s">
        <v>129</v>
      </c>
      <c r="B77" s="170">
        <v>37464.3</v>
      </c>
      <c r="C77" s="161">
        <v>34976.08567</v>
      </c>
      <c r="D77" s="162">
        <v>34976.08567</v>
      </c>
      <c r="E77" s="160">
        <f t="shared" si="8"/>
        <v>93.35843902061428</v>
      </c>
      <c r="F77" s="162">
        <f t="shared" si="6"/>
        <v>93.35843902061428</v>
      </c>
      <c r="G77" s="163">
        <f t="shared" si="9"/>
        <v>-2488.2143300000025</v>
      </c>
      <c r="H77" s="162">
        <f t="shared" si="7"/>
        <v>-2488.2143300000025</v>
      </c>
      <c r="J77" s="42"/>
    </row>
    <row r="78" spans="1:11" ht="138" customHeight="1">
      <c r="A78" s="169" t="s">
        <v>118</v>
      </c>
      <c r="B78" s="170">
        <v>70</v>
      </c>
      <c r="C78" s="161">
        <v>70</v>
      </c>
      <c r="D78" s="162">
        <v>70</v>
      </c>
      <c r="E78" s="160">
        <f t="shared" si="8"/>
        <v>100</v>
      </c>
      <c r="F78" s="162">
        <f t="shared" si="6"/>
        <v>100</v>
      </c>
      <c r="G78" s="163">
        <f t="shared" si="9"/>
        <v>0</v>
      </c>
      <c r="H78" s="162">
        <f t="shared" si="7"/>
        <v>0</v>
      </c>
      <c r="J78" s="42"/>
      <c r="K78" s="44"/>
    </row>
    <row r="79" spans="1:11" ht="41.25" customHeight="1">
      <c r="A79" s="71" t="s">
        <v>34</v>
      </c>
      <c r="B79" s="165">
        <f>SUM(B80:B95)</f>
        <v>18757.211</v>
      </c>
      <c r="C79" s="166">
        <f>SUM(C80:C95)</f>
        <v>18748.910379999998</v>
      </c>
      <c r="D79" s="167">
        <f>SUM(D80:D95)</f>
        <v>18748.910379999998</v>
      </c>
      <c r="E79" s="165">
        <f t="shared" si="8"/>
        <v>99.95574704576282</v>
      </c>
      <c r="F79" s="167">
        <f t="shared" si="6"/>
        <v>99.95574704576282</v>
      </c>
      <c r="G79" s="168">
        <f t="shared" si="9"/>
        <v>-8.3006200000018</v>
      </c>
      <c r="H79" s="167">
        <f t="shared" si="7"/>
        <v>-8.3006200000018</v>
      </c>
      <c r="J79" s="43"/>
      <c r="K79" s="49"/>
    </row>
    <row r="80" spans="1:8" ht="160.5" customHeight="1" hidden="1">
      <c r="A80" s="74" t="s">
        <v>79</v>
      </c>
      <c r="B80" s="172"/>
      <c r="C80" s="173"/>
      <c r="D80" s="174"/>
      <c r="E80" s="160" t="e">
        <f t="shared" si="8"/>
        <v>#DIV/0!</v>
      </c>
      <c r="F80" s="162" t="e">
        <f t="shared" si="6"/>
        <v>#DIV/0!</v>
      </c>
      <c r="G80" s="163">
        <f t="shared" si="9"/>
        <v>0</v>
      </c>
      <c r="H80" s="162">
        <f t="shared" si="7"/>
        <v>0</v>
      </c>
    </row>
    <row r="81" spans="1:8" ht="195" customHeight="1" hidden="1">
      <c r="A81" s="74" t="s">
        <v>83</v>
      </c>
      <c r="B81" s="172"/>
      <c r="C81" s="173"/>
      <c r="D81" s="174"/>
      <c r="E81" s="160" t="e">
        <f t="shared" si="8"/>
        <v>#DIV/0!</v>
      </c>
      <c r="F81" s="162" t="e">
        <f t="shared" si="6"/>
        <v>#DIV/0!</v>
      </c>
      <c r="G81" s="163">
        <f t="shared" si="9"/>
        <v>0</v>
      </c>
      <c r="H81" s="162">
        <f t="shared" si="7"/>
        <v>0</v>
      </c>
    </row>
    <row r="82" spans="1:8" ht="88.5" customHeight="1" hidden="1">
      <c r="A82" s="74" t="s">
        <v>84</v>
      </c>
      <c r="B82" s="172"/>
      <c r="C82" s="173"/>
      <c r="D82" s="175"/>
      <c r="E82" s="160" t="e">
        <f t="shared" si="8"/>
        <v>#DIV/0!</v>
      </c>
      <c r="F82" s="162" t="e">
        <f t="shared" si="6"/>
        <v>#DIV/0!</v>
      </c>
      <c r="G82" s="163">
        <f t="shared" si="9"/>
        <v>0</v>
      </c>
      <c r="H82" s="162">
        <f t="shared" si="7"/>
        <v>0</v>
      </c>
    </row>
    <row r="83" spans="1:8" ht="108" customHeight="1" hidden="1">
      <c r="A83" s="74" t="s">
        <v>85</v>
      </c>
      <c r="B83" s="172"/>
      <c r="C83" s="173"/>
      <c r="D83" s="174"/>
      <c r="E83" s="160" t="e">
        <f t="shared" si="8"/>
        <v>#DIV/0!</v>
      </c>
      <c r="F83" s="162" t="e">
        <f t="shared" si="6"/>
        <v>#DIV/0!</v>
      </c>
      <c r="G83" s="163">
        <f t="shared" si="9"/>
        <v>0</v>
      </c>
      <c r="H83" s="162">
        <f t="shared" si="7"/>
        <v>0</v>
      </c>
    </row>
    <row r="84" spans="1:8" ht="58.5" customHeight="1" hidden="1">
      <c r="A84" s="74" t="s">
        <v>86</v>
      </c>
      <c r="B84" s="172"/>
      <c r="C84" s="173"/>
      <c r="D84" s="174"/>
      <c r="E84" s="160" t="e">
        <f t="shared" si="8"/>
        <v>#DIV/0!</v>
      </c>
      <c r="F84" s="162" t="e">
        <f t="shared" si="6"/>
        <v>#DIV/0!</v>
      </c>
      <c r="G84" s="163">
        <f t="shared" si="9"/>
        <v>0</v>
      </c>
      <c r="H84" s="162">
        <f t="shared" si="7"/>
        <v>0</v>
      </c>
    </row>
    <row r="85" spans="1:8" ht="145.5" customHeight="1" hidden="1">
      <c r="A85" s="74" t="s">
        <v>43</v>
      </c>
      <c r="B85" s="172"/>
      <c r="C85" s="173"/>
      <c r="D85" s="174"/>
      <c r="E85" s="160" t="e">
        <f t="shared" si="8"/>
        <v>#DIV/0!</v>
      </c>
      <c r="F85" s="162" t="e">
        <f t="shared" si="6"/>
        <v>#DIV/0!</v>
      </c>
      <c r="G85" s="163">
        <f t="shared" si="9"/>
        <v>0</v>
      </c>
      <c r="H85" s="162">
        <f t="shared" si="7"/>
        <v>0</v>
      </c>
    </row>
    <row r="86" spans="1:8" ht="1.5" customHeight="1" hidden="1">
      <c r="A86" s="74" t="s">
        <v>44</v>
      </c>
      <c r="B86" s="172"/>
      <c r="C86" s="173"/>
      <c r="D86" s="174"/>
      <c r="E86" s="160" t="e">
        <f t="shared" si="8"/>
        <v>#DIV/0!</v>
      </c>
      <c r="F86" s="162" t="e">
        <f t="shared" si="6"/>
        <v>#DIV/0!</v>
      </c>
      <c r="G86" s="163">
        <f t="shared" si="9"/>
        <v>0</v>
      </c>
      <c r="H86" s="162">
        <f t="shared" si="7"/>
        <v>0</v>
      </c>
    </row>
    <row r="87" spans="1:8" ht="1.5" customHeight="1" hidden="1">
      <c r="A87" s="74" t="s">
        <v>46</v>
      </c>
      <c r="B87" s="172"/>
      <c r="C87" s="173"/>
      <c r="D87" s="174"/>
      <c r="E87" s="160" t="e">
        <f t="shared" si="8"/>
        <v>#DIV/0!</v>
      </c>
      <c r="F87" s="162" t="e">
        <f t="shared" si="6"/>
        <v>#DIV/0!</v>
      </c>
      <c r="G87" s="163">
        <f t="shared" si="9"/>
        <v>0</v>
      </c>
      <c r="H87" s="162">
        <f t="shared" si="7"/>
        <v>0</v>
      </c>
    </row>
    <row r="88" spans="1:8" ht="117" customHeight="1" hidden="1">
      <c r="A88" s="74" t="s">
        <v>45</v>
      </c>
      <c r="B88" s="172"/>
      <c r="C88" s="173"/>
      <c r="D88" s="174"/>
      <c r="E88" s="160" t="e">
        <f t="shared" si="8"/>
        <v>#DIV/0!</v>
      </c>
      <c r="F88" s="162" t="e">
        <f t="shared" si="6"/>
        <v>#DIV/0!</v>
      </c>
      <c r="G88" s="163">
        <f t="shared" si="9"/>
        <v>0</v>
      </c>
      <c r="H88" s="162">
        <f t="shared" si="7"/>
        <v>0</v>
      </c>
    </row>
    <row r="89" spans="1:11" ht="297.75" customHeight="1" hidden="1">
      <c r="A89" s="74" t="s">
        <v>98</v>
      </c>
      <c r="B89" s="160"/>
      <c r="C89" s="173"/>
      <c r="D89" s="174"/>
      <c r="E89" s="160" t="e">
        <f t="shared" si="8"/>
        <v>#DIV/0!</v>
      </c>
      <c r="F89" s="162" t="e">
        <f t="shared" si="6"/>
        <v>#DIV/0!</v>
      </c>
      <c r="G89" s="163">
        <f t="shared" si="9"/>
        <v>0</v>
      </c>
      <c r="H89" s="162">
        <f t="shared" si="7"/>
        <v>0</v>
      </c>
      <c r="K89" s="47"/>
    </row>
    <row r="90" spans="1:8" ht="168" customHeight="1" hidden="1">
      <c r="A90" s="74" t="s">
        <v>99</v>
      </c>
      <c r="B90" s="160"/>
      <c r="C90" s="176"/>
      <c r="D90" s="162"/>
      <c r="E90" s="160" t="e">
        <f t="shared" si="8"/>
        <v>#DIV/0!</v>
      </c>
      <c r="F90" s="162" t="e">
        <f t="shared" si="6"/>
        <v>#DIV/0!</v>
      </c>
      <c r="G90" s="163">
        <f t="shared" si="9"/>
        <v>0</v>
      </c>
      <c r="H90" s="162">
        <f t="shared" si="7"/>
        <v>0</v>
      </c>
    </row>
    <row r="91" spans="1:8" ht="294.75" customHeight="1" hidden="1">
      <c r="A91" s="74" t="s">
        <v>100</v>
      </c>
      <c r="B91" s="160"/>
      <c r="C91" s="176"/>
      <c r="D91" s="162"/>
      <c r="E91" s="160" t="e">
        <f t="shared" si="8"/>
        <v>#DIV/0!</v>
      </c>
      <c r="F91" s="162" t="e">
        <f t="shared" si="6"/>
        <v>#DIV/0!</v>
      </c>
      <c r="G91" s="163">
        <f t="shared" si="9"/>
        <v>0</v>
      </c>
      <c r="H91" s="162">
        <f t="shared" si="7"/>
        <v>0</v>
      </c>
    </row>
    <row r="92" spans="1:11" ht="166.5" customHeight="1">
      <c r="A92" s="74" t="s">
        <v>123</v>
      </c>
      <c r="B92" s="160">
        <v>15.911</v>
      </c>
      <c r="C92" s="176">
        <v>15.911</v>
      </c>
      <c r="D92" s="162">
        <v>15.911</v>
      </c>
      <c r="E92" s="160">
        <f t="shared" si="8"/>
        <v>100</v>
      </c>
      <c r="F92" s="162">
        <f t="shared" si="6"/>
        <v>100</v>
      </c>
      <c r="G92" s="163">
        <f t="shared" si="9"/>
        <v>0</v>
      </c>
      <c r="H92" s="162">
        <f t="shared" si="7"/>
        <v>0</v>
      </c>
      <c r="K92" s="51"/>
    </row>
    <row r="93" spans="1:8" ht="84" customHeight="1">
      <c r="A93" s="74" t="s">
        <v>116</v>
      </c>
      <c r="B93" s="160">
        <v>37.5</v>
      </c>
      <c r="C93" s="176">
        <v>37.5</v>
      </c>
      <c r="D93" s="162">
        <v>37.5</v>
      </c>
      <c r="E93" s="160">
        <f t="shared" si="8"/>
        <v>100</v>
      </c>
      <c r="F93" s="162">
        <f t="shared" si="6"/>
        <v>100</v>
      </c>
      <c r="G93" s="163">
        <f t="shared" si="9"/>
        <v>0</v>
      </c>
      <c r="H93" s="162">
        <f t="shared" si="7"/>
        <v>0</v>
      </c>
    </row>
    <row r="94" spans="1:11" ht="87" customHeight="1">
      <c r="A94" s="74" t="s">
        <v>113</v>
      </c>
      <c r="B94" s="160">
        <v>18203.8</v>
      </c>
      <c r="C94" s="176">
        <f>18203.8-8.30062</f>
        <v>18195.499379999997</v>
      </c>
      <c r="D94" s="177">
        <f>18203.8-8.30062</f>
        <v>18195.499379999997</v>
      </c>
      <c r="E94" s="160">
        <f t="shared" si="8"/>
        <v>99.95440171832254</v>
      </c>
      <c r="F94" s="162">
        <f t="shared" si="6"/>
        <v>99.95440171832254</v>
      </c>
      <c r="G94" s="163">
        <f t="shared" si="9"/>
        <v>-8.3006200000018</v>
      </c>
      <c r="H94" s="162">
        <f t="shared" si="7"/>
        <v>-8.3006200000018</v>
      </c>
      <c r="K94" s="59"/>
    </row>
    <row r="95" spans="1:11" ht="57" customHeight="1" thickBot="1">
      <c r="A95" s="178" t="s">
        <v>95</v>
      </c>
      <c r="B95" s="179">
        <v>500</v>
      </c>
      <c r="C95" s="180">
        <v>500</v>
      </c>
      <c r="D95" s="181">
        <v>500</v>
      </c>
      <c r="E95" s="179">
        <f t="shared" si="8"/>
        <v>100</v>
      </c>
      <c r="F95" s="182">
        <f t="shared" si="6"/>
        <v>100</v>
      </c>
      <c r="G95" s="183">
        <f t="shared" si="9"/>
        <v>0</v>
      </c>
      <c r="H95" s="182">
        <f t="shared" si="7"/>
        <v>0</v>
      </c>
      <c r="K95" s="60"/>
    </row>
    <row r="96" spans="1:11" ht="44.25" customHeight="1" thickBot="1">
      <c r="A96" s="184" t="s">
        <v>6</v>
      </c>
      <c r="B96" s="134">
        <f>B57+B63+B79+B62</f>
        <v>4080260.56436</v>
      </c>
      <c r="C96" s="135">
        <f>C57+C63+C79+C62</f>
        <v>3906020.553029999</v>
      </c>
      <c r="D96" s="136">
        <f>D57+D63+D79+D62</f>
        <v>3905998.401989999</v>
      </c>
      <c r="E96" s="134">
        <f t="shared" si="8"/>
        <v>95.72968420566221</v>
      </c>
      <c r="F96" s="136">
        <f t="shared" si="6"/>
        <v>95.72914132268573</v>
      </c>
      <c r="G96" s="137">
        <f t="shared" si="9"/>
        <v>-174240.01133000106</v>
      </c>
      <c r="H96" s="136">
        <f t="shared" si="7"/>
        <v>-174262.16237000097</v>
      </c>
      <c r="K96" s="60">
        <f>4080260.56436-B96</f>
        <v>0</v>
      </c>
    </row>
    <row r="97" spans="1:8" ht="38.25" customHeight="1">
      <c r="A97" s="185" t="s">
        <v>18</v>
      </c>
      <c r="B97" s="186">
        <f>SUM(B98:B100)</f>
        <v>1500</v>
      </c>
      <c r="C97" s="187">
        <f>SUM(C98:C100)</f>
        <v>1000</v>
      </c>
      <c r="D97" s="188">
        <f>SUM(D98:D100)</f>
        <v>1000</v>
      </c>
      <c r="E97" s="186">
        <f t="shared" si="8"/>
        <v>66.66666666666666</v>
      </c>
      <c r="F97" s="189">
        <f t="shared" si="6"/>
        <v>66.66666666666666</v>
      </c>
      <c r="G97" s="190">
        <f t="shared" si="9"/>
        <v>-500</v>
      </c>
      <c r="H97" s="191">
        <f t="shared" si="7"/>
        <v>-500</v>
      </c>
    </row>
    <row r="98" spans="1:8" ht="78" customHeight="1">
      <c r="A98" s="192" t="s">
        <v>55</v>
      </c>
      <c r="B98" s="193">
        <v>500</v>
      </c>
      <c r="C98" s="194">
        <v>500</v>
      </c>
      <c r="D98" s="195">
        <v>500</v>
      </c>
      <c r="E98" s="196">
        <f t="shared" si="8"/>
        <v>100</v>
      </c>
      <c r="F98" s="197">
        <f t="shared" si="6"/>
        <v>100</v>
      </c>
      <c r="G98" s="198">
        <f t="shared" si="9"/>
        <v>0</v>
      </c>
      <c r="H98" s="199">
        <f t="shared" si="7"/>
        <v>0</v>
      </c>
    </row>
    <row r="99" spans="1:8" ht="96" customHeight="1">
      <c r="A99" s="192" t="s">
        <v>130</v>
      </c>
      <c r="B99" s="193">
        <v>500</v>
      </c>
      <c r="C99" s="194"/>
      <c r="D99" s="195"/>
      <c r="E99" s="200">
        <f t="shared" si="8"/>
        <v>0</v>
      </c>
      <c r="F99" s="197">
        <f t="shared" si="6"/>
        <v>0</v>
      </c>
      <c r="G99" s="198">
        <f t="shared" si="9"/>
        <v>-500</v>
      </c>
      <c r="H99" s="199">
        <f t="shared" si="7"/>
        <v>-500</v>
      </c>
    </row>
    <row r="100" spans="1:8" ht="84" customHeight="1" thickBot="1">
      <c r="A100" s="81" t="s">
        <v>19</v>
      </c>
      <c r="B100" s="201">
        <v>500</v>
      </c>
      <c r="C100" s="202">
        <v>500</v>
      </c>
      <c r="D100" s="203">
        <v>500</v>
      </c>
      <c r="E100" s="204">
        <f t="shared" si="8"/>
        <v>100</v>
      </c>
      <c r="F100" s="205">
        <f t="shared" si="6"/>
        <v>100</v>
      </c>
      <c r="G100" s="206">
        <f t="shared" si="9"/>
        <v>0</v>
      </c>
      <c r="H100" s="207">
        <f t="shared" si="7"/>
        <v>0</v>
      </c>
    </row>
    <row r="101" spans="2:6" ht="27" customHeight="1">
      <c r="B101" s="2"/>
      <c r="C101" s="2"/>
      <c r="D101" s="2"/>
      <c r="E101" s="2"/>
      <c r="F101" s="2"/>
    </row>
    <row r="102" spans="2:4" ht="21.75" customHeight="1">
      <c r="B102" s="26"/>
      <c r="C102" s="28"/>
      <c r="D102" s="26"/>
    </row>
    <row r="103" spans="1:6" ht="42" customHeight="1">
      <c r="A103" s="3"/>
      <c r="B103" s="38"/>
      <c r="C103" s="38"/>
      <c r="D103" s="38"/>
      <c r="E103" s="4"/>
      <c r="F103" s="4"/>
    </row>
    <row r="104" spans="1:6" ht="32.25" customHeight="1">
      <c r="A104" s="5"/>
      <c r="B104" s="37"/>
      <c r="C104" s="33"/>
      <c r="D104" s="37"/>
      <c r="E104" s="4"/>
      <c r="F104" s="4"/>
    </row>
    <row r="105" spans="1:6" ht="21" customHeight="1">
      <c r="A105" s="3"/>
      <c r="B105" s="8"/>
      <c r="C105" s="7"/>
      <c r="D105" s="8"/>
      <c r="E105" s="4"/>
      <c r="F105" s="4"/>
    </row>
    <row r="106" spans="1:6" ht="20.25">
      <c r="A106" s="3"/>
      <c r="B106" s="37"/>
      <c r="C106" s="8"/>
      <c r="D106" s="37"/>
      <c r="E106" s="4"/>
      <c r="F106" s="4"/>
    </row>
    <row r="107" spans="1:6" ht="19.5" customHeight="1">
      <c r="A107" s="3"/>
      <c r="B107" s="8"/>
      <c r="C107" s="8"/>
      <c r="D107" s="7"/>
      <c r="E107" s="4"/>
      <c r="F107" s="4"/>
    </row>
    <row r="108" spans="1:6" ht="21" customHeight="1">
      <c r="A108" s="3"/>
      <c r="B108" s="8"/>
      <c r="C108" s="9"/>
      <c r="D108" s="8"/>
      <c r="E108" s="6"/>
      <c r="F108" s="6"/>
    </row>
    <row r="109" spans="1:6" ht="27.75" customHeight="1">
      <c r="A109" s="3"/>
      <c r="B109" s="52"/>
      <c r="C109" s="53"/>
      <c r="D109" s="52"/>
      <c r="E109" s="6"/>
      <c r="F109" s="6"/>
    </row>
    <row r="110" ht="12.75"/>
    <row r="111" spans="3:4" ht="18">
      <c r="C111" s="10"/>
      <c r="D111" s="15"/>
    </row>
    <row r="112" spans="2:5" ht="24.75" customHeight="1">
      <c r="B112" s="7"/>
      <c r="C112" s="11"/>
      <c r="D112" s="11"/>
      <c r="E112" s="11"/>
    </row>
    <row r="113" spans="2:5" ht="23.25">
      <c r="B113" s="7"/>
      <c r="C113" s="11"/>
      <c r="D113" s="11"/>
      <c r="E113" s="11"/>
    </row>
    <row r="114" spans="2:5" ht="23.25">
      <c r="B114" s="8"/>
      <c r="C114" s="11"/>
      <c r="D114" s="11"/>
      <c r="E114" s="11"/>
    </row>
    <row r="115" spans="2:5" ht="23.25">
      <c r="B115" s="7"/>
      <c r="C115" s="11"/>
      <c r="D115" s="11"/>
      <c r="E115" s="11"/>
    </row>
    <row r="116" spans="1:4" ht="27.75" customHeight="1">
      <c r="A116" s="21"/>
      <c r="B116" s="22"/>
      <c r="C116" s="23"/>
      <c r="D116" s="23"/>
    </row>
    <row r="117" spans="1:5" ht="26.25" customHeight="1">
      <c r="A117" s="13"/>
      <c r="B117" s="14"/>
      <c r="C117" s="16"/>
      <c r="D117" s="15"/>
      <c r="E117" s="11"/>
    </row>
    <row r="118" spans="1:5" ht="26.25" customHeight="1">
      <c r="A118" s="13"/>
      <c r="B118" s="14"/>
      <c r="C118" s="16"/>
      <c r="D118" s="15"/>
      <c r="E118" s="11"/>
    </row>
    <row r="119" spans="1:5" ht="24.75" customHeight="1">
      <c r="A119" s="13"/>
      <c r="B119" s="14"/>
      <c r="C119" s="19"/>
      <c r="D119" s="15"/>
      <c r="E119" s="11"/>
    </row>
    <row r="120" spans="1:5" ht="29.25" customHeight="1">
      <c r="A120" s="13"/>
      <c r="B120" s="14"/>
      <c r="C120" s="14"/>
      <c r="D120" s="15"/>
      <c r="E120" s="11"/>
    </row>
    <row r="121" spans="1:5" ht="29.25" customHeight="1">
      <c r="A121" s="13"/>
      <c r="B121" s="20"/>
      <c r="C121" s="17"/>
      <c r="D121" s="18"/>
      <c r="E121" s="11"/>
    </row>
    <row r="122" spans="4:5" ht="29.25" customHeight="1">
      <c r="D122" s="11"/>
      <c r="E122" s="11"/>
    </row>
    <row r="123" spans="2:7" ht="29.25" customHeight="1">
      <c r="B123" s="25"/>
      <c r="C123" s="25"/>
      <c r="D123" s="11"/>
      <c r="E123" s="11"/>
      <c r="G123" s="27"/>
    </row>
    <row r="124" spans="2:5" ht="33.75" customHeight="1">
      <c r="B124" s="26"/>
      <c r="C124" s="26"/>
      <c r="D124" s="12"/>
      <c r="E124" s="11"/>
    </row>
    <row r="125" spans="4:5" ht="23.25">
      <c r="D125" s="11"/>
      <c r="E125" s="11"/>
    </row>
    <row r="126" spans="4:5" ht="23.25">
      <c r="D126" s="11"/>
      <c r="E126" s="11"/>
    </row>
    <row r="127" spans="2:5" ht="23.25">
      <c r="B127" s="29"/>
      <c r="D127" s="30"/>
      <c r="E127" s="11"/>
    </row>
    <row r="128" ht="23.25">
      <c r="D128" s="11"/>
    </row>
    <row r="129" ht="23.25">
      <c r="D129" s="11"/>
    </row>
    <row r="130" ht="23.25">
      <c r="D130" s="11"/>
    </row>
    <row r="131" ht="23.25">
      <c r="D131" s="11"/>
    </row>
    <row r="132" ht="23.25">
      <c r="D132" s="11"/>
    </row>
    <row r="133" ht="23.25">
      <c r="D133" s="11"/>
    </row>
    <row r="425" ht="12.75"/>
    <row r="426" ht="12.75"/>
    <row r="427" ht="12.75"/>
    <row r="428" ht="12.75"/>
    <row r="429" ht="12.75"/>
    <row r="430" ht="12.75"/>
  </sheetData>
  <sheetProtection/>
  <mergeCells count="10">
    <mergeCell ref="A4:B4"/>
    <mergeCell ref="E5:F5"/>
    <mergeCell ref="G5:H5"/>
    <mergeCell ref="A1:H1"/>
    <mergeCell ref="A2:H2"/>
    <mergeCell ref="A3:H3"/>
    <mergeCell ref="B5:B6"/>
    <mergeCell ref="D5:D6"/>
    <mergeCell ref="A5:A6"/>
    <mergeCell ref="C5:C6"/>
  </mergeCells>
  <printOptions horizontalCentered="1"/>
  <pageMargins left="0.25" right="0.25" top="0.75" bottom="0.75" header="0.3" footer="0.3"/>
  <pageSetup horizontalDpi="600" verticalDpi="600" orientation="portrait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Admin</cp:lastModifiedBy>
  <cp:lastPrinted>2016-03-15T07:56:43Z</cp:lastPrinted>
  <dcterms:created xsi:type="dcterms:W3CDTF">2003-03-11T08:59:05Z</dcterms:created>
  <dcterms:modified xsi:type="dcterms:W3CDTF">2016-03-16T15:46:07Z</dcterms:modified>
  <cp:category/>
  <cp:version/>
  <cp:contentType/>
  <cp:contentStatus/>
</cp:coreProperties>
</file>